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bockova\Documents\OPKZP - zateplovanie\2 kolo vyzvy 19\M112_OUI Mojmírovce\D1 priprava PC\rozpocet po VO final final\"/>
    </mc:Choice>
  </mc:AlternateContent>
  <bookViews>
    <workbookView xWindow="0" yWindow="0" windowWidth="19320" windowHeight="11760"/>
  </bookViews>
  <sheets>
    <sheet name="Podrobný rozpočet projektu" sheetId="5" r:id="rId1"/>
    <sheet name="Referenčné hodnoty" sheetId="6" r:id="rId2"/>
  </sheets>
  <externalReferences>
    <externalReference r:id="rId3"/>
  </externalReferences>
  <definedNames>
    <definedName name="_xlnm._FilterDatabase" localSheetId="0" hidden="1">'Podrobný rozpočet projektu'!$B$15:$L$296</definedName>
    <definedName name="ghghjgh">#REF!</definedName>
    <definedName name="hjkz">#REF!</definedName>
    <definedName name="_xlnm.Print_Area" localSheetId="0">'Podrobný rozpočet projektu'!$B$1:$L$304</definedName>
  </definedNames>
  <calcPr calcId="162913"/>
</workbook>
</file>

<file path=xl/calcChain.xml><?xml version="1.0" encoding="utf-8"?>
<calcChain xmlns="http://schemas.openxmlformats.org/spreadsheetml/2006/main">
  <c r="G93" i="5" l="1"/>
  <c r="G100" i="5"/>
  <c r="G289" i="5"/>
  <c r="G281" i="5"/>
  <c r="G282" i="5"/>
  <c r="G280" i="5"/>
  <c r="I87" i="5"/>
  <c r="I58" i="5"/>
  <c r="G52" i="5" l="1"/>
  <c r="I280" i="5" l="1"/>
  <c r="H280" i="5" l="1"/>
  <c r="G293" i="5"/>
  <c r="F293" i="5" s="1"/>
  <c r="B52" i="6" l="1"/>
  <c r="A53" i="6" s="1"/>
  <c r="B48" i="6"/>
  <c r="B47" i="6"/>
  <c r="B41" i="6"/>
  <c r="A42" i="6" s="1"/>
  <c r="B37" i="6"/>
  <c r="B36" i="6"/>
  <c r="B29" i="6"/>
  <c r="A30" i="6" s="1"/>
  <c r="B25" i="6"/>
  <c r="B24" i="6"/>
  <c r="B13" i="6"/>
  <c r="B12" i="6"/>
  <c r="G91" i="5" l="1"/>
  <c r="H91" i="5" s="1"/>
  <c r="G292" i="5"/>
  <c r="F292" i="5" s="1"/>
  <c r="G301" i="5" l="1"/>
  <c r="G199" i="5" l="1"/>
  <c r="H199" i="5" s="1"/>
  <c r="G200" i="5"/>
  <c r="H200" i="5" s="1"/>
  <c r="G201" i="5"/>
  <c r="I201" i="5" s="1"/>
  <c r="G202" i="5"/>
  <c r="I202" i="5" s="1"/>
  <c r="G203" i="5"/>
  <c r="H203" i="5" s="1"/>
  <c r="G204" i="5"/>
  <c r="H204" i="5" s="1"/>
  <c r="G205" i="5"/>
  <c r="I205" i="5" s="1"/>
  <c r="G206" i="5"/>
  <c r="I206" i="5" s="1"/>
  <c r="G207" i="5"/>
  <c r="H207" i="5" s="1"/>
  <c r="G208" i="5"/>
  <c r="H208" i="5" s="1"/>
  <c r="G209" i="5"/>
  <c r="I209" i="5" s="1"/>
  <c r="G210" i="5"/>
  <c r="I210" i="5" s="1"/>
  <c r="G211" i="5"/>
  <c r="H211" i="5" s="1"/>
  <c r="G212" i="5"/>
  <c r="H212" i="5" s="1"/>
  <c r="G213" i="5"/>
  <c r="I213" i="5" s="1"/>
  <c r="G214" i="5"/>
  <c r="I214" i="5" s="1"/>
  <c r="G215" i="5"/>
  <c r="H215" i="5" s="1"/>
  <c r="G216" i="5"/>
  <c r="H216" i="5" s="1"/>
  <c r="G217" i="5"/>
  <c r="I217" i="5" s="1"/>
  <c r="G218" i="5"/>
  <c r="I218" i="5" s="1"/>
  <c r="G219" i="5"/>
  <c r="H219" i="5" s="1"/>
  <c r="G220" i="5"/>
  <c r="H220" i="5" s="1"/>
  <c r="G221" i="5"/>
  <c r="I221" i="5" s="1"/>
  <c r="G222" i="5"/>
  <c r="I222" i="5" s="1"/>
  <c r="G223" i="5"/>
  <c r="H223" i="5" s="1"/>
  <c r="G224" i="5"/>
  <c r="H224" i="5" s="1"/>
  <c r="G225" i="5"/>
  <c r="I225" i="5" s="1"/>
  <c r="G226" i="5"/>
  <c r="I226" i="5" s="1"/>
  <c r="G227" i="5"/>
  <c r="H227" i="5" s="1"/>
  <c r="G228" i="5"/>
  <c r="H228" i="5" s="1"/>
  <c r="G229" i="5"/>
  <c r="I229" i="5" s="1"/>
  <c r="G230" i="5"/>
  <c r="I230" i="5" s="1"/>
  <c r="G231" i="5"/>
  <c r="H231" i="5" s="1"/>
  <c r="G232" i="5"/>
  <c r="H232" i="5" s="1"/>
  <c r="G233" i="5"/>
  <c r="I233" i="5" s="1"/>
  <c r="G234" i="5"/>
  <c r="I234" i="5" s="1"/>
  <c r="G235" i="5"/>
  <c r="H235" i="5" s="1"/>
  <c r="G236" i="5"/>
  <c r="H236" i="5" s="1"/>
  <c r="G237" i="5"/>
  <c r="I237" i="5" s="1"/>
  <c r="G238" i="5"/>
  <c r="I238" i="5" s="1"/>
  <c r="G239" i="5"/>
  <c r="H239" i="5" s="1"/>
  <c r="G240" i="5"/>
  <c r="H240" i="5" s="1"/>
  <c r="G241" i="5"/>
  <c r="I241" i="5" s="1"/>
  <c r="G242" i="5"/>
  <c r="I242" i="5" s="1"/>
  <c r="G243" i="5"/>
  <c r="H243" i="5" s="1"/>
  <c r="G244" i="5"/>
  <c r="H244" i="5" s="1"/>
  <c r="G245" i="5"/>
  <c r="I245" i="5" s="1"/>
  <c r="G246" i="5"/>
  <c r="I246" i="5" s="1"/>
  <c r="G247" i="5"/>
  <c r="H247" i="5" s="1"/>
  <c r="G248" i="5"/>
  <c r="H248" i="5" s="1"/>
  <c r="G249" i="5"/>
  <c r="I249" i="5" s="1"/>
  <c r="G250" i="5"/>
  <c r="I250" i="5" s="1"/>
  <c r="G251" i="5"/>
  <c r="H251" i="5" s="1"/>
  <c r="G252" i="5"/>
  <c r="H252" i="5" s="1"/>
  <c r="G253" i="5"/>
  <c r="I253" i="5" s="1"/>
  <c r="G254" i="5"/>
  <c r="I254" i="5" s="1"/>
  <c r="G255" i="5"/>
  <c r="H255" i="5" s="1"/>
  <c r="G256" i="5"/>
  <c r="H256" i="5" s="1"/>
  <c r="G257" i="5"/>
  <c r="I257" i="5" s="1"/>
  <c r="G258" i="5"/>
  <c r="I258" i="5" s="1"/>
  <c r="G259" i="5"/>
  <c r="H259" i="5" s="1"/>
  <c r="G260" i="5"/>
  <c r="H260" i="5" s="1"/>
  <c r="G261" i="5"/>
  <c r="I261" i="5" s="1"/>
  <c r="G262" i="5"/>
  <c r="I262" i="5" s="1"/>
  <c r="G263" i="5"/>
  <c r="H263" i="5" s="1"/>
  <c r="G264" i="5"/>
  <c r="H264" i="5" s="1"/>
  <c r="G265" i="5"/>
  <c r="I265" i="5" s="1"/>
  <c r="G266" i="5"/>
  <c r="I266" i="5" s="1"/>
  <c r="G267" i="5"/>
  <c r="H267" i="5" s="1"/>
  <c r="G268" i="5"/>
  <c r="H268" i="5" s="1"/>
  <c r="G269" i="5"/>
  <c r="I269" i="5" s="1"/>
  <c r="G270" i="5"/>
  <c r="I270" i="5" s="1"/>
  <c r="G271" i="5"/>
  <c r="H271" i="5" s="1"/>
  <c r="G272" i="5"/>
  <c r="H272" i="5" s="1"/>
  <c r="G273" i="5"/>
  <c r="I273" i="5" s="1"/>
  <c r="G274" i="5"/>
  <c r="I274" i="5" s="1"/>
  <c r="G275" i="5"/>
  <c r="H275" i="5" s="1"/>
  <c r="G276" i="5"/>
  <c r="H276" i="5" s="1"/>
  <c r="G277" i="5"/>
  <c r="I277" i="5" s="1"/>
  <c r="G278" i="5"/>
  <c r="I278" i="5" s="1"/>
  <c r="G279" i="5"/>
  <c r="H279" i="5" s="1"/>
  <c r="I281" i="5"/>
  <c r="I282" i="5"/>
  <c r="G283" i="5"/>
  <c r="H283" i="5" s="1"/>
  <c r="G284" i="5"/>
  <c r="H284" i="5" s="1"/>
  <c r="G285" i="5"/>
  <c r="I285" i="5" s="1"/>
  <c r="G286" i="5"/>
  <c r="I286" i="5" s="1"/>
  <c r="G287" i="5"/>
  <c r="H287" i="5" s="1"/>
  <c r="G288" i="5"/>
  <c r="H288" i="5" s="1"/>
  <c r="I289" i="5"/>
  <c r="G290" i="5"/>
  <c r="I290" i="5" s="1"/>
  <c r="G291" i="5"/>
  <c r="H291" i="5" s="1"/>
  <c r="G182" i="5"/>
  <c r="I182" i="5" s="1"/>
  <c r="G183" i="5"/>
  <c r="I183" i="5" s="1"/>
  <c r="G184" i="5"/>
  <c r="I184" i="5" s="1"/>
  <c r="G185" i="5"/>
  <c r="I185" i="5" s="1"/>
  <c r="G186" i="5"/>
  <c r="I186" i="5" s="1"/>
  <c r="G187" i="5"/>
  <c r="I187" i="5" s="1"/>
  <c r="G188" i="5"/>
  <c r="I188" i="5" s="1"/>
  <c r="G189" i="5"/>
  <c r="I189" i="5" s="1"/>
  <c r="G190" i="5"/>
  <c r="H190" i="5" s="1"/>
  <c r="G191" i="5"/>
  <c r="H191" i="5" s="1"/>
  <c r="G192" i="5"/>
  <c r="I192" i="5" s="1"/>
  <c r="G193" i="5"/>
  <c r="I193" i="5" s="1"/>
  <c r="G194" i="5"/>
  <c r="I194" i="5" s="1"/>
  <c r="G195" i="5"/>
  <c r="H195" i="5" s="1"/>
  <c r="G196" i="5"/>
  <c r="I196" i="5" s="1"/>
  <c r="G197" i="5"/>
  <c r="I197" i="5" s="1"/>
  <c r="G198" i="5"/>
  <c r="I198" i="5" s="1"/>
  <c r="G102" i="5"/>
  <c r="G94" i="5"/>
  <c r="G95" i="5"/>
  <c r="H95" i="5" s="1"/>
  <c r="G96" i="5"/>
  <c r="G97" i="5"/>
  <c r="I97" i="5" s="1"/>
  <c r="G98" i="5"/>
  <c r="H98" i="5" s="1"/>
  <c r="G99" i="5"/>
  <c r="I100" i="5"/>
  <c r="G103" i="5"/>
  <c r="G104" i="5"/>
  <c r="I104" i="5" s="1"/>
  <c r="G105" i="5"/>
  <c r="I105" i="5" s="1"/>
  <c r="G106" i="5"/>
  <c r="I106" i="5" s="1"/>
  <c r="G107" i="5"/>
  <c r="G108" i="5"/>
  <c r="I108" i="5" s="1"/>
  <c r="G109" i="5"/>
  <c r="H109" i="5" s="1"/>
  <c r="G110" i="5"/>
  <c r="I110" i="5" s="1"/>
  <c r="G111" i="5"/>
  <c r="G112" i="5"/>
  <c r="I112" i="5" s="1"/>
  <c r="G113" i="5"/>
  <c r="H113" i="5" s="1"/>
  <c r="G114" i="5"/>
  <c r="I114" i="5" s="1"/>
  <c r="G115" i="5"/>
  <c r="G116" i="5"/>
  <c r="I116" i="5" s="1"/>
  <c r="G117" i="5"/>
  <c r="H117" i="5" s="1"/>
  <c r="G118" i="5"/>
  <c r="I118" i="5" s="1"/>
  <c r="G119" i="5"/>
  <c r="G120" i="5"/>
  <c r="I120" i="5" s="1"/>
  <c r="G121" i="5"/>
  <c r="H121" i="5" s="1"/>
  <c r="G122" i="5"/>
  <c r="G123" i="5"/>
  <c r="I123" i="5" s="1"/>
  <c r="G124" i="5"/>
  <c r="I124" i="5" s="1"/>
  <c r="G125" i="5"/>
  <c r="H125" i="5" s="1"/>
  <c r="G126" i="5"/>
  <c r="G127" i="5"/>
  <c r="I127" i="5" s="1"/>
  <c r="G128" i="5"/>
  <c r="I128" i="5" s="1"/>
  <c r="G129" i="5"/>
  <c r="I129" i="5" s="1"/>
  <c r="G130" i="5"/>
  <c r="G131" i="5"/>
  <c r="I131" i="5" s="1"/>
  <c r="G132" i="5"/>
  <c r="I132" i="5" s="1"/>
  <c r="G133" i="5"/>
  <c r="H133" i="5" s="1"/>
  <c r="G134" i="5"/>
  <c r="G135" i="5"/>
  <c r="I135" i="5" s="1"/>
  <c r="G136" i="5"/>
  <c r="H136" i="5" s="1"/>
  <c r="G137" i="5"/>
  <c r="I137" i="5" s="1"/>
  <c r="G138" i="5"/>
  <c r="G139" i="5"/>
  <c r="I139" i="5" s="1"/>
  <c r="G140" i="5"/>
  <c r="H140" i="5" s="1"/>
  <c r="G141" i="5"/>
  <c r="H141" i="5" s="1"/>
  <c r="G142" i="5"/>
  <c r="G167" i="5" s="1"/>
  <c r="I167" i="5" s="1"/>
  <c r="G143" i="5"/>
  <c r="I143" i="5" s="1"/>
  <c r="G144" i="5"/>
  <c r="H144" i="5" s="1"/>
  <c r="G145" i="5"/>
  <c r="I145" i="5" s="1"/>
  <c r="G146" i="5"/>
  <c r="G147" i="5"/>
  <c r="I147" i="5" s="1"/>
  <c r="G148" i="5"/>
  <c r="H148" i="5" s="1"/>
  <c r="G149" i="5"/>
  <c r="I149" i="5" s="1"/>
  <c r="G150" i="5"/>
  <c r="G151" i="5"/>
  <c r="I151" i="5" s="1"/>
  <c r="G152" i="5"/>
  <c r="I152" i="5" s="1"/>
  <c r="G153" i="5"/>
  <c r="H153" i="5" s="1"/>
  <c r="G154" i="5"/>
  <c r="G155" i="5"/>
  <c r="I155" i="5" s="1"/>
  <c r="G156" i="5"/>
  <c r="I156" i="5" s="1"/>
  <c r="G157" i="5"/>
  <c r="I157" i="5" s="1"/>
  <c r="G158" i="5"/>
  <c r="G159" i="5"/>
  <c r="I159" i="5" s="1"/>
  <c r="G160" i="5"/>
  <c r="I160" i="5" s="1"/>
  <c r="G161" i="5"/>
  <c r="H161" i="5" s="1"/>
  <c r="G162" i="5"/>
  <c r="G163" i="5"/>
  <c r="I163" i="5" s="1"/>
  <c r="G164" i="5"/>
  <c r="H164" i="5" s="1"/>
  <c r="G165" i="5"/>
  <c r="H165" i="5" s="1"/>
  <c r="G166" i="5"/>
  <c r="G168" i="5"/>
  <c r="I168" i="5" s="1"/>
  <c r="G169" i="5"/>
  <c r="H169" i="5" s="1"/>
  <c r="G171" i="5"/>
  <c r="I171" i="5" s="1"/>
  <c r="G172" i="5"/>
  <c r="I172" i="5" s="1"/>
  <c r="G173" i="5"/>
  <c r="I173" i="5" s="1"/>
  <c r="G174" i="5"/>
  <c r="G175" i="5"/>
  <c r="I175" i="5" s="1"/>
  <c r="G176" i="5"/>
  <c r="I176" i="5" s="1"/>
  <c r="G178" i="5"/>
  <c r="H178" i="5" s="1"/>
  <c r="G179" i="5"/>
  <c r="G180" i="5"/>
  <c r="I180" i="5" s="1"/>
  <c r="G181" i="5"/>
  <c r="H181" i="5" s="1"/>
  <c r="G26" i="5"/>
  <c r="H26" i="5" s="1"/>
  <c r="G27" i="5"/>
  <c r="H27" i="5" s="1"/>
  <c r="G28" i="5"/>
  <c r="H28" i="5" s="1"/>
  <c r="G29" i="5"/>
  <c r="I29" i="5" s="1"/>
  <c r="G30" i="5"/>
  <c r="H30" i="5" s="1"/>
  <c r="G31" i="5"/>
  <c r="H31" i="5" s="1"/>
  <c r="I94" i="5" l="1"/>
  <c r="H94" i="5"/>
  <c r="I275" i="5"/>
  <c r="H114" i="5"/>
  <c r="I190" i="5"/>
  <c r="H250" i="5"/>
  <c r="I247" i="5"/>
  <c r="H241" i="5"/>
  <c r="H238" i="5"/>
  <c r="H229" i="5"/>
  <c r="H218" i="5"/>
  <c r="I215" i="5"/>
  <c r="I243" i="5"/>
  <c r="H234" i="5"/>
  <c r="I231" i="5"/>
  <c r="H266" i="5"/>
  <c r="I263" i="5"/>
  <c r="I291" i="5"/>
  <c r="H209" i="5"/>
  <c r="H206" i="5"/>
  <c r="H186" i="5"/>
  <c r="H183" i="5"/>
  <c r="I259" i="5"/>
  <c r="I211" i="5"/>
  <c r="H202" i="5"/>
  <c r="I199" i="5"/>
  <c r="I181" i="5"/>
  <c r="H282" i="5"/>
  <c r="I279" i="5"/>
  <c r="H273" i="5"/>
  <c r="H270" i="5"/>
  <c r="H261" i="5"/>
  <c r="I227" i="5"/>
  <c r="H194" i="5"/>
  <c r="H289" i="5"/>
  <c r="H286" i="5"/>
  <c r="H277" i="5"/>
  <c r="H257" i="5"/>
  <c r="H254" i="5"/>
  <c r="H245" i="5"/>
  <c r="H225" i="5"/>
  <c r="H222" i="5"/>
  <c r="H213" i="5"/>
  <c r="I195" i="5"/>
  <c r="I191" i="5"/>
  <c r="H185" i="5"/>
  <c r="H290" i="5"/>
  <c r="I283" i="5"/>
  <c r="H281" i="5"/>
  <c r="H274" i="5"/>
  <c r="I267" i="5"/>
  <c r="H265" i="5"/>
  <c r="H258" i="5"/>
  <c r="I251" i="5"/>
  <c r="H249" i="5"/>
  <c r="H242" i="5"/>
  <c r="I235" i="5"/>
  <c r="H233" i="5"/>
  <c r="H226" i="5"/>
  <c r="I219" i="5"/>
  <c r="H217" i="5"/>
  <c r="H210" i="5"/>
  <c r="I203" i="5"/>
  <c r="H201" i="5"/>
  <c r="H197" i="5"/>
  <c r="H193" i="5"/>
  <c r="I287" i="5"/>
  <c r="H285" i="5"/>
  <c r="H278" i="5"/>
  <c r="I271" i="5"/>
  <c r="H269" i="5"/>
  <c r="H262" i="5"/>
  <c r="I255" i="5"/>
  <c r="H253" i="5"/>
  <c r="H246" i="5"/>
  <c r="I239" i="5"/>
  <c r="H237" i="5"/>
  <c r="H230" i="5"/>
  <c r="I223" i="5"/>
  <c r="H221" i="5"/>
  <c r="H214" i="5"/>
  <c r="I207" i="5"/>
  <c r="H205" i="5"/>
  <c r="I164" i="5"/>
  <c r="H198" i="5"/>
  <c r="H189" i="5"/>
  <c r="H187" i="5"/>
  <c r="H182" i="5"/>
  <c r="I178" i="5"/>
  <c r="I288" i="5"/>
  <c r="I284" i="5"/>
  <c r="I276" i="5"/>
  <c r="I272" i="5"/>
  <c r="I268" i="5"/>
  <c r="I264" i="5"/>
  <c r="I260" i="5"/>
  <c r="I256" i="5"/>
  <c r="I252" i="5"/>
  <c r="I248" i="5"/>
  <c r="I244" i="5"/>
  <c r="I240" i="5"/>
  <c r="I236" i="5"/>
  <c r="I232" i="5"/>
  <c r="I228" i="5"/>
  <c r="I224" i="5"/>
  <c r="I220" i="5"/>
  <c r="I216" i="5"/>
  <c r="I212" i="5"/>
  <c r="I208" i="5"/>
  <c r="I204" i="5"/>
  <c r="I200" i="5"/>
  <c r="H171" i="5"/>
  <c r="H156" i="5"/>
  <c r="H173" i="5"/>
  <c r="H196" i="5"/>
  <c r="H192" i="5"/>
  <c r="H188" i="5"/>
  <c r="H184" i="5"/>
  <c r="H172" i="5"/>
  <c r="H176" i="5"/>
  <c r="I169" i="5"/>
  <c r="H151" i="5"/>
  <c r="I161" i="5"/>
  <c r="H152" i="5"/>
  <c r="H168" i="5"/>
  <c r="I165" i="5"/>
  <c r="H157" i="5"/>
  <c r="H145" i="5"/>
  <c r="H160" i="5"/>
  <c r="H149" i="5"/>
  <c r="H167" i="5"/>
  <c r="I153" i="5"/>
  <c r="I148" i="5"/>
  <c r="I144" i="5"/>
  <c r="H155" i="5"/>
  <c r="H128" i="5"/>
  <c r="I133" i="5"/>
  <c r="H124" i="5"/>
  <c r="H135" i="5"/>
  <c r="I140" i="5"/>
  <c r="H137" i="5"/>
  <c r="H129" i="5"/>
  <c r="I125" i="5"/>
  <c r="H139" i="5"/>
  <c r="H132" i="5"/>
  <c r="H123" i="5"/>
  <c r="I141" i="5"/>
  <c r="I136" i="5"/>
  <c r="I121" i="5"/>
  <c r="I98" i="5"/>
  <c r="H106" i="5"/>
  <c r="H97" i="5"/>
  <c r="H108" i="5"/>
  <c r="H120" i="5"/>
  <c r="H110" i="5"/>
  <c r="H105" i="5"/>
  <c r="H118" i="5"/>
  <c r="I102" i="5"/>
  <c r="H102" i="5"/>
  <c r="I117" i="5"/>
  <c r="I113" i="5"/>
  <c r="I109" i="5"/>
  <c r="H104" i="5"/>
  <c r="I95" i="5"/>
  <c r="I179" i="5"/>
  <c r="H179" i="5"/>
  <c r="I162" i="5"/>
  <c r="H162" i="5"/>
  <c r="I174" i="5"/>
  <c r="H174" i="5"/>
  <c r="I158" i="5"/>
  <c r="H158" i="5"/>
  <c r="I142" i="5"/>
  <c r="H142" i="5"/>
  <c r="I126" i="5"/>
  <c r="H126" i="5"/>
  <c r="I111" i="5"/>
  <c r="H111" i="5"/>
  <c r="I96" i="5"/>
  <c r="H96" i="5"/>
  <c r="H180" i="5"/>
  <c r="H163" i="5"/>
  <c r="I154" i="5"/>
  <c r="H154" i="5"/>
  <c r="H147" i="5"/>
  <c r="I138" i="5"/>
  <c r="H138" i="5"/>
  <c r="H131" i="5"/>
  <c r="I122" i="5"/>
  <c r="H122" i="5"/>
  <c r="H116" i="5"/>
  <c r="I107" i="5"/>
  <c r="H107" i="5"/>
  <c r="H100" i="5"/>
  <c r="I146" i="5"/>
  <c r="H146" i="5"/>
  <c r="I130" i="5"/>
  <c r="H130" i="5"/>
  <c r="I115" i="5"/>
  <c r="H115" i="5"/>
  <c r="I99" i="5"/>
  <c r="H99" i="5"/>
  <c r="H175" i="5"/>
  <c r="I166" i="5"/>
  <c r="H166" i="5"/>
  <c r="H159" i="5"/>
  <c r="I150" i="5"/>
  <c r="H150" i="5"/>
  <c r="H143" i="5"/>
  <c r="I134" i="5"/>
  <c r="H134" i="5"/>
  <c r="H127" i="5"/>
  <c r="I119" i="5"/>
  <c r="H119" i="5"/>
  <c r="H112" i="5"/>
  <c r="I103" i="5"/>
  <c r="H103" i="5"/>
  <c r="H29" i="5"/>
  <c r="I28" i="5"/>
  <c r="I30" i="5"/>
  <c r="I26" i="5"/>
  <c r="I31" i="5"/>
  <c r="I27" i="5"/>
  <c r="G69" i="5"/>
  <c r="H69" i="5" s="1"/>
  <c r="G70" i="5"/>
  <c r="H70" i="5" s="1"/>
  <c r="G71" i="5"/>
  <c r="I71" i="5" s="1"/>
  <c r="G72" i="5"/>
  <c r="I72" i="5" s="1"/>
  <c r="G73" i="5"/>
  <c r="I73" i="5" s="1"/>
  <c r="G74" i="5"/>
  <c r="H74" i="5" s="1"/>
  <c r="G75" i="5"/>
  <c r="I75" i="5" s="1"/>
  <c r="G76" i="5"/>
  <c r="I76" i="5" s="1"/>
  <c r="G77" i="5"/>
  <c r="G78" i="5"/>
  <c r="H78" i="5" s="1"/>
  <c r="G79" i="5"/>
  <c r="I79" i="5" s="1"/>
  <c r="G80" i="5"/>
  <c r="I80" i="5" s="1"/>
  <c r="G81" i="5"/>
  <c r="I81" i="5" s="1"/>
  <c r="G82" i="5"/>
  <c r="H82" i="5" s="1"/>
  <c r="G83" i="5"/>
  <c r="I83" i="5" s="1"/>
  <c r="G84" i="5"/>
  <c r="I84" i="5" s="1"/>
  <c r="G85" i="5"/>
  <c r="H85" i="5" s="1"/>
  <c r="G62" i="5"/>
  <c r="G64" i="5"/>
  <c r="H64" i="5" s="1"/>
  <c r="G17" i="5"/>
  <c r="H17" i="5" s="1"/>
  <c r="G18" i="5"/>
  <c r="I18" i="5" s="1"/>
  <c r="G19" i="5"/>
  <c r="I19" i="5" s="1"/>
  <c r="G20" i="5"/>
  <c r="I20" i="5" s="1"/>
  <c r="G21" i="5"/>
  <c r="I21" i="5" s="1"/>
  <c r="G22" i="5"/>
  <c r="H22" i="5" s="1"/>
  <c r="G23" i="5"/>
  <c r="I23" i="5" s="1"/>
  <c r="G24" i="5"/>
  <c r="I24" i="5" s="1"/>
  <c r="G25" i="5"/>
  <c r="H25" i="5" s="1"/>
  <c r="G32" i="5"/>
  <c r="I32" i="5" s="1"/>
  <c r="G33" i="5"/>
  <c r="I33" i="5" s="1"/>
  <c r="G34" i="5"/>
  <c r="I34" i="5" s="1"/>
  <c r="G35" i="5"/>
  <c r="H35" i="5" s="1"/>
  <c r="G36" i="5"/>
  <c r="I36" i="5" s="1"/>
  <c r="G37" i="5"/>
  <c r="I37" i="5" s="1"/>
  <c r="G38" i="5"/>
  <c r="I38" i="5" s="1"/>
  <c r="G39" i="5"/>
  <c r="H39" i="5" s="1"/>
  <c r="G40" i="5"/>
  <c r="I40" i="5" s="1"/>
  <c r="G41" i="5"/>
  <c r="H41" i="5" s="1"/>
  <c r="G42" i="5"/>
  <c r="H42" i="5" s="1"/>
  <c r="G43" i="5"/>
  <c r="I43" i="5" s="1"/>
  <c r="G44" i="5"/>
  <c r="I44" i="5" s="1"/>
  <c r="G45" i="5"/>
  <c r="H45" i="5" s="1"/>
  <c r="G46" i="5"/>
  <c r="H46" i="5" s="1"/>
  <c r="G47" i="5"/>
  <c r="I47" i="5" s="1"/>
  <c r="G48" i="5"/>
  <c r="I48" i="5" s="1"/>
  <c r="G49" i="5"/>
  <c r="I49" i="5" s="1"/>
  <c r="G50" i="5"/>
  <c r="H50" i="5" s="1"/>
  <c r="G51" i="5"/>
  <c r="I51" i="5" s="1"/>
  <c r="G53" i="5"/>
  <c r="I53" i="5" s="1"/>
  <c r="G54" i="5"/>
  <c r="H54" i="5" s="1"/>
  <c r="G55" i="5"/>
  <c r="I55" i="5" s="1"/>
  <c r="G56" i="5"/>
  <c r="I56" i="5" s="1"/>
  <c r="G57" i="5"/>
  <c r="I57" i="5" s="1"/>
  <c r="I77" i="5" l="1"/>
  <c r="I62" i="5"/>
  <c r="G63" i="5"/>
  <c r="H63" i="5" s="1"/>
  <c r="I69" i="5"/>
  <c r="I85" i="5"/>
  <c r="G86" i="5"/>
  <c r="H86" i="5" s="1"/>
  <c r="H77" i="5"/>
  <c r="H81" i="5"/>
  <c r="H73" i="5"/>
  <c r="H84" i="5"/>
  <c r="H80" i="5"/>
  <c r="H76" i="5"/>
  <c r="H72" i="5"/>
  <c r="I82" i="5"/>
  <c r="I78" i="5"/>
  <c r="I74" i="5"/>
  <c r="I70" i="5"/>
  <c r="H83" i="5"/>
  <c r="H79" i="5"/>
  <c r="H75" i="5"/>
  <c r="H71" i="5"/>
  <c r="I64" i="5"/>
  <c r="H62" i="5"/>
  <c r="H53" i="5"/>
  <c r="H44" i="5"/>
  <c r="I41" i="5"/>
  <c r="H33" i="5"/>
  <c r="I25" i="5"/>
  <c r="H57" i="5"/>
  <c r="H21" i="5"/>
  <c r="H48" i="5"/>
  <c r="I45" i="5"/>
  <c r="H38" i="5"/>
  <c r="H24" i="5"/>
  <c r="H56" i="5"/>
  <c r="H49" i="5"/>
  <c r="H40" i="5"/>
  <c r="H34" i="5"/>
  <c r="H20" i="5"/>
  <c r="H37" i="5"/>
  <c r="H18" i="5"/>
  <c r="I17" i="5"/>
  <c r="I54" i="5"/>
  <c r="I50" i="5"/>
  <c r="I46" i="5"/>
  <c r="I42" i="5"/>
  <c r="I39" i="5"/>
  <c r="I35" i="5"/>
  <c r="I22" i="5"/>
  <c r="H55" i="5"/>
  <c r="H51" i="5"/>
  <c r="H47" i="5"/>
  <c r="H43" i="5"/>
  <c r="H36" i="5"/>
  <c r="H32" i="5"/>
  <c r="H23" i="5"/>
  <c r="H19" i="5"/>
  <c r="I93" i="5"/>
  <c r="G294" i="5"/>
  <c r="I294" i="5" s="1"/>
  <c r="G90" i="5"/>
  <c r="G68" i="5"/>
  <c r="G61" i="5"/>
  <c r="G16" i="5"/>
  <c r="H294" i="5" l="1"/>
  <c r="H93" i="5"/>
  <c r="I86" i="5"/>
  <c r="I63" i="5"/>
  <c r="I61" i="5"/>
  <c r="H61" i="5"/>
  <c r="H65" i="5" s="1"/>
  <c r="I90" i="5"/>
  <c r="H90" i="5"/>
  <c r="I16" i="5"/>
  <c r="H16" i="5"/>
  <c r="H58" i="5" s="1"/>
  <c r="I68" i="5"/>
  <c r="H68" i="5"/>
  <c r="G87" i="5" l="1"/>
  <c r="I65" i="5"/>
  <c r="G65" i="5"/>
  <c r="G300" i="5"/>
  <c r="H87" i="5" l="1"/>
  <c r="G302" i="5"/>
  <c r="F92" i="5" l="1"/>
  <c r="G92" i="5" s="1"/>
  <c r="I92" i="5" l="1"/>
  <c r="H92" i="5"/>
  <c r="H295" i="5" s="1"/>
  <c r="G295" i="5"/>
  <c r="I295" i="5" l="1"/>
  <c r="H296" i="5" l="1"/>
  <c r="H303" i="5" s="1"/>
  <c r="G58" i="5" l="1"/>
  <c r="I296" i="5"/>
  <c r="I303" i="5" s="1"/>
  <c r="G296" i="5" l="1"/>
  <c r="G303" i="5" l="1"/>
</calcChain>
</file>

<file path=xl/comments1.xml><?xml version="1.0" encoding="utf-8"?>
<comments xmlns="http://schemas.openxmlformats.org/spreadsheetml/2006/main">
  <authors>
    <author>Kerestur Matej</author>
    <author>dzuganova</author>
  </authors>
  <commentList>
    <comment ref="B11" authorId="0" shapeId="0">
      <text>
        <r>
          <rPr>
            <b/>
            <sz val="9"/>
            <color indexed="81"/>
            <rFont val="Tahoma"/>
            <family val="2"/>
            <charset val="238"/>
          </rPr>
          <t xml:space="preserve">V prípade, ak je predmetom projektu viacej budov, t.j. žiadateľ v rámci projektu stanovuje hodnotu úspory energie na vykurovanie pre každú budovu samostatne, uvedie v tejto bunke najvyššiu hodnotu zníženia výdavkov z pracovného hárku "Úspora-vykurovanie" (Celkové zníženie oprávnených výdavkov projektu [%]). Na základe uvedeného bude výška každého výdavku v rámci celého projektu znížená najvyššou hodnotou percentuálneho zníženia </t>
        </r>
      </text>
    </comment>
    <comment ref="I15" authorId="0" shapeId="0">
      <text>
        <r>
          <rPr>
            <b/>
            <sz val="9"/>
            <color indexed="81"/>
            <rFont val="Tahoma"/>
            <family val="2"/>
            <charset val="238"/>
          </rPr>
          <t xml:space="preserve">Výška oprávneného výdavku sa automaticky znižuje vo väzbe na plánované úspory energie na vykurovanie v zmysle inštrukcií uvedených v pracovnom hárku "Úspora-vykurovanie".
Oprávnený výdavok je automaticky vypočítaný za predpokladu, že DPH je oprávneným výdavkom. V opačnom prípade je potrebné upraviť vzorec a znížiť cenu celkom bez DPH o % neoprávnených výdavkov vzniknutých vo väzbe na plánované úspory energie na vykurovanie.
V prípade vzniku neoprávnených výdavkov v súvislosti s vytvoreným čistým príjmom projektu je potrebné pomerne znížiť každý výdavok aj v súvislosti so vzniknutým čistým príjmom. </t>
        </r>
      </text>
    </comment>
    <comment ref="B16" authorId="1" shapeId="0">
      <text>
        <r>
          <rPr>
            <b/>
            <sz val="8"/>
            <color indexed="81"/>
            <rFont val="Tahoma"/>
            <family val="2"/>
            <charset val="238"/>
          </rPr>
          <t>Napr.
Montáž lešenia ľahkého pracovného
Príplatok za prvý a každý mesiac použitia lešenia k cene
Vonkajšia omietka stien tenkovrstvová
Montáž zatepľovacieho systému EPS 150
Zatepľovací systém EPS 150
....
.....</t>
        </r>
      </text>
    </comment>
  </commentList>
</comments>
</file>

<file path=xl/comments2.xml><?xml version="1.0" encoding="utf-8"?>
<comments xmlns="http://schemas.openxmlformats.org/spreadsheetml/2006/main">
  <authors>
    <author>Šutto Ivan</author>
    <author>dzuganova</author>
    <author>Kerestur Matej</author>
  </authors>
  <commentList>
    <comment ref="A9" authorId="0" shapeId="0">
      <text>
        <r>
          <rPr>
            <sz val="9"/>
            <color indexed="81"/>
            <rFont val="Segoe UI"/>
            <family val="2"/>
            <charset val="238"/>
          </rPr>
          <t xml:space="preserve">
</t>
        </r>
        <r>
          <rPr>
            <sz val="10"/>
            <color indexed="81"/>
            <rFont val="Segoe UI"/>
            <family val="2"/>
            <charset val="238"/>
          </rPr>
          <t>V prípade, ak je predmetom projektu viac samostatných budov so samostatným energetickým auditom, žiadateľ vyplní a predloží celkový výpočet referenčných hodnôt pre vybrané výdavky projektu za všetky budovy. Vyplnený záznam je žiadateľ povinný predložiť písomne aj editovateľnou elektronickou formou (nie sken) prostredníctvom ITMS2014+.</t>
        </r>
      </text>
    </comment>
    <comment ref="A28" authorId="1" shapeId="0">
      <text>
        <r>
          <rPr>
            <b/>
            <sz val="8"/>
            <color indexed="81"/>
            <rFont val="Tahoma"/>
            <family val="2"/>
            <charset val="238"/>
          </rPr>
          <t>Žiadateľ je povinný uvádzať cieľovú hodnotu plochy v súlade s projektovou dokumentáciou</t>
        </r>
      </text>
    </comment>
    <comment ref="A32" authorId="2" shapeId="0">
      <text>
        <r>
          <rPr>
            <b/>
            <sz val="9"/>
            <color indexed="81"/>
            <rFont val="Tahoma"/>
            <family val="2"/>
            <charset val="238"/>
          </rPr>
          <t xml:space="preserve">v prípade prekročenia stanovenej referenčnej hodnoty pre vybrané výdavky projektu (viď. status po vyplnení: "Je potrebné zdôvodniť prekročenie benchmarku !") odporúčame postupovať v súlade s prílohou č. 4 výzvy Osobitné podmienky oprávnenosti výdavkov, časť "Referenčné hodnoty pre vybrané výdavky" </t>
        </r>
      </text>
    </comment>
    <comment ref="A40" authorId="1" shapeId="0">
      <text>
        <r>
          <rPr>
            <b/>
            <sz val="8"/>
            <color indexed="81"/>
            <rFont val="Tahoma"/>
            <family val="2"/>
            <charset val="238"/>
          </rPr>
          <t>Žiadateľ je povinný uvádzať cieľovú hodnotu plochy v súlade s projektovou dokumentáciou</t>
        </r>
      </text>
    </comment>
    <comment ref="A44" authorId="2" shapeId="0">
      <text>
        <r>
          <rPr>
            <b/>
            <sz val="9"/>
            <color indexed="81"/>
            <rFont val="Tahoma"/>
            <family val="2"/>
            <charset val="238"/>
          </rPr>
          <t xml:space="preserve">v prípade prekročenia stanovenej referenčnej hodnoty pre vybrané výdavky projektu (viď. status po vyplnení: "Je potrebné zdôvodniť prekročenie benchmarku !") odporúčame postupovať v súlade s prílohou č. 4 výzvy Osobitné podmienky oprávnenosti výdavkov, časť "Referenčné hodnoty pre vybrané výdavky" </t>
        </r>
      </text>
    </comment>
    <comment ref="A51" authorId="1" shapeId="0">
      <text>
        <r>
          <rPr>
            <b/>
            <sz val="8"/>
            <color indexed="81"/>
            <rFont val="Tahoma"/>
            <family val="2"/>
            <charset val="238"/>
          </rPr>
          <t>Žiadateľ je povinný uvádzať cieľovú hodnotu plochy v súlade s projektovou dokumentáciou</t>
        </r>
      </text>
    </comment>
    <comment ref="A55" authorId="2" shapeId="0">
      <text>
        <r>
          <rPr>
            <b/>
            <sz val="9"/>
            <color indexed="81"/>
            <rFont val="Tahoma"/>
            <family val="2"/>
            <charset val="238"/>
          </rPr>
          <t xml:space="preserve">v prípade prekročenia stanovenej referenčnej hodnoty pre vybrané výdavky projektu (viď. status po vyplnení: "Je potrebné zdôvodniť prekročenie benchmarku !") odporúčame postupovať v súlade s prílohou č. 4 výzvy Osobitné podmienky oprávnenosti výdavkov, časť "Referenčné hodnoty pre vybrané výdavky" </t>
        </r>
      </text>
    </comment>
  </commentList>
</comments>
</file>

<file path=xl/sharedStrings.xml><?xml version="1.0" encoding="utf-8"?>
<sst xmlns="http://schemas.openxmlformats.org/spreadsheetml/2006/main" count="922" uniqueCount="351">
  <si>
    <t>Názov žiadateľa:</t>
  </si>
  <si>
    <t>Názov projektu:</t>
  </si>
  <si>
    <t>Podrobný položkovitý rozpis výdavkov rozpočtu projektu</t>
  </si>
  <si>
    <t>Názov výdavku</t>
  </si>
  <si>
    <t>Merná jednotka</t>
  </si>
  <si>
    <t>Počet jednotiek</t>
  </si>
  <si>
    <t xml:space="preserve">Skupina výdavkov  </t>
  </si>
  <si>
    <t>Podporné aktivity projektu</t>
  </si>
  <si>
    <t>Stavebný dozor</t>
  </si>
  <si>
    <t>Rezerva na nepredvídané výdavky súvisiace so stavebnými prácami</t>
  </si>
  <si>
    <t>Projektová dokumentácia</t>
  </si>
  <si>
    <t>Stavebné práce</t>
  </si>
  <si>
    <t>021 Stavby</t>
  </si>
  <si>
    <t>930 Rezerva na nepredvídané výdavky</t>
  </si>
  <si>
    <t>518 Ostatné služby</t>
  </si>
  <si>
    <t>Jednotková cena bez DPH
[EUR]</t>
  </si>
  <si>
    <t>Cena celkom bez DPH [EUR]</t>
  </si>
  <si>
    <t>SPOLU výdavky</t>
  </si>
  <si>
    <t>hodina</t>
  </si>
  <si>
    <t>Jednotková cena bez DPH [EUR]</t>
  </si>
  <si>
    <r>
      <t>SPOLU Hlavné aktivity projektu</t>
    </r>
    <r>
      <rPr>
        <i/>
        <sz val="12"/>
        <rFont val="Arial"/>
        <family val="2"/>
        <charset val="238"/>
      </rPr>
      <t xml:space="preserve"> (celkové oprávnené priame výdavky projektu)</t>
    </r>
  </si>
  <si>
    <r>
      <t xml:space="preserve">SPOLU Podporné aktivity </t>
    </r>
    <r>
      <rPr>
        <i/>
        <sz val="12"/>
        <rFont val="Arial"/>
        <family val="2"/>
        <charset val="238"/>
      </rPr>
      <t>(celkové oprávnené nepriame výdavky pojektu)</t>
    </r>
  </si>
  <si>
    <t>ks</t>
  </si>
  <si>
    <r>
      <t xml:space="preserve">S P O L U </t>
    </r>
    <r>
      <rPr>
        <i/>
        <sz val="13"/>
        <rFont val="Arial"/>
        <family val="2"/>
        <charset val="238"/>
      </rPr>
      <t>(celkové oprávnené výdavky projektu)</t>
    </r>
  </si>
  <si>
    <t xml:space="preserve">Celková cena práce/resp. cena </t>
  </si>
  <si>
    <t>Cena celkom 
s DPH [EUR]</t>
  </si>
  <si>
    <t>Jednotková cena práce/
resp. cena 
[EUR]</t>
  </si>
  <si>
    <t>Zateplenie obvodového plášťa</t>
  </si>
  <si>
    <t>Zateplenie strešného plášťa</t>
  </si>
  <si>
    <t>Výmena otvorových konštrukcií</t>
  </si>
  <si>
    <t>Hodnota zníženia výdavkov [%]:</t>
  </si>
  <si>
    <r>
      <rPr>
        <sz val="12"/>
        <rFont val="Arial"/>
        <family val="2"/>
        <charset val="238"/>
      </rPr>
      <t>Ostatné</t>
    </r>
    <r>
      <rPr>
        <strike/>
        <sz val="12"/>
        <rFont val="Arial"/>
        <family val="2"/>
        <charset val="238"/>
      </rPr>
      <t/>
    </r>
  </si>
  <si>
    <t>Energetický audit</t>
  </si>
  <si>
    <t>Spolu výdavky</t>
  </si>
  <si>
    <t>Oprávnený výdavok</t>
  </si>
  <si>
    <t>Zateplovací systém TI kontaktný TF hr.=200 mm vrátane detailov, OS1</t>
  </si>
  <si>
    <t>Zateplovací systém TI kontaktný TF hr.=100 mm vrátane detailov, kotvenie samoreznými skrutkami,  OS2</t>
  </si>
  <si>
    <t xml:space="preserve">Úprava ostení okien a dverí vrátane detailov a fasádnej úpravy </t>
  </si>
  <si>
    <t>Úprava ostení okien a dverí vrátane detailov a fasádnej úpravy  TI hr.=30mm</t>
  </si>
  <si>
    <t>Zateplovací systém TI kontaktný TF hr.=200 mm vrátane detailov, OS3</t>
  </si>
  <si>
    <t>Zateplovací systém TI kontaktný TF hr.=150 mm vrátane detailov, kotvenie samoreznými skrutkami, OS4</t>
  </si>
  <si>
    <t>Debnenie štítovej steny, OSB doska HR.22mm, D+M</t>
  </si>
  <si>
    <t>Poistná paropriepustná fólia, D+M</t>
  </si>
  <si>
    <t>Zaizolovanie priestoru sendviču, minerálna vlna hr.50mm, D+M</t>
  </si>
  <si>
    <t>Výmena/ spevnenie, existujúcej drevenej nosnej konštrukcie, stĺpik 100x100, D+M</t>
  </si>
  <si>
    <t>Zateplovací systém TI kontaktný TF hr.=50 mm vrátane detailov, kotvenie samoreznými skrutkami, OS5 (rimsa)</t>
  </si>
  <si>
    <t>Debnenie rimsy, OSB doska HR.16mm, D+M</t>
  </si>
  <si>
    <t>Zateplovací systém TI kontaktný TF hr.=200 mm vrátane detailov, kotvenie samoreznými skrutkami,  OS6 (nadpražie)</t>
  </si>
  <si>
    <t>Debnenie štítovej steny v mieste väzníka, OSB doska HR.22mm, D+M</t>
  </si>
  <si>
    <t>Zateplenie sokla vrátane detailov hr.100mm</t>
  </si>
  <si>
    <t>Di - dilatačná lišta (fasáda), D+M</t>
  </si>
  <si>
    <t>Z1 - Vetracia mriežka 200x200mm, D+M</t>
  </si>
  <si>
    <t>Z2 - Vetracia mriežka 450x450, D+M</t>
  </si>
  <si>
    <t>Z3 - Vetracia mriežka 300x1050, D+M</t>
  </si>
  <si>
    <t>Z4 - Úprava + náter el. skrinky, D+M</t>
  </si>
  <si>
    <t>Z5 - Vetracia mriežka 250x250mm, D+M</t>
  </si>
  <si>
    <t>Z6 - Vetracia mriežka 300x170mm, D+M</t>
  </si>
  <si>
    <t>Z7 - Úprava + náter plynovej skrinky, D+M</t>
  </si>
  <si>
    <t xml:space="preserve">Montáž lešenia ľahkého pracovného radového s podlahami šírky nad 1, 00 do 1,20 m a výšky do 30 m   </t>
  </si>
  <si>
    <t xml:space="preserve">Príplatok za prvý a každý ďalší i začatý mesiac použitia lešenia šírky nad 1,00 do 1,20 m, výšky do 30 m   </t>
  </si>
  <si>
    <t xml:space="preserve">Demontáž lešenia ľahkého pracovného radového a s podlahami, šírky nad 1,00 do 1,20 m výšky do 30 m   </t>
  </si>
  <si>
    <t xml:space="preserve">Zakrývanie výplní vonk. otvorov z lešenia                                       </t>
  </si>
  <si>
    <t>B3 - demontáž oplechovania sokla</t>
  </si>
  <si>
    <t>B4 - demontáž vetracej mriežky</t>
  </si>
  <si>
    <t xml:space="preserve">Odvoz sute a vybúraných hmôt na skládku do 1 km                                 </t>
  </si>
  <si>
    <t xml:space="preserve">Odvoz sute a vybúraných hmôt na skládku každý ďalší 1 km                        </t>
  </si>
  <si>
    <t xml:space="preserve">Vnútrostavenisková doprava sute a vybúraných hmôt do 10 m                       </t>
  </si>
  <si>
    <t xml:space="preserve">Vnútrost. doprava sute a vybúraných hmôt každých ďalších 5 m                    </t>
  </si>
  <si>
    <t xml:space="preserve">Poplatok za ulož.a znešk.staveb.sute na vymedzených skládkach "O"-ostatný odpad </t>
  </si>
  <si>
    <t>Okapový chodník, vrátane záhonových obrubníkov, D+M</t>
  </si>
  <si>
    <t xml:space="preserve">Presun hmôt pre budovy JKSO 801, 803,812,zvislá konštr.z tehál,tvárnic,z kovu výšky do 12 m   </t>
  </si>
  <si>
    <t>m2</t>
  </si>
  <si>
    <t>bm</t>
  </si>
  <si>
    <t>kompl</t>
  </si>
  <si>
    <t xml:space="preserve">t      </t>
  </si>
  <si>
    <t>t</t>
  </si>
  <si>
    <t>%</t>
  </si>
  <si>
    <t xml:space="preserve">Presun hmôt pre konštrukcie klampiarske v objektoch výšky nad 6 do 12 m   </t>
  </si>
  <si>
    <t>Z8,Z9 - Kotvenie pre fotovoltaické panely, D+M</t>
  </si>
  <si>
    <t xml:space="preserve">Lešenie ľahké prac. pomocné výš. podlahy do 1,2 m                               </t>
  </si>
  <si>
    <t>Vnútorné krycie lišty š 160mm - drevené, biele, MDF doska s ABS hranou, D+M</t>
  </si>
  <si>
    <t>Vnútorné krycie lišty š 80mm - drevené, biele, MDF doska s ABS hranou, D+M</t>
  </si>
  <si>
    <t xml:space="preserve">Vyčistenie budov pri výške podlaží do 30m   </t>
  </si>
  <si>
    <t>B1 - Demontovanie okennej konštrukcie, vrátane oplechovania</t>
  </si>
  <si>
    <t>B2 - Demontovanie dvernej konštrukcie</t>
  </si>
  <si>
    <t>K1 Okenný parapet, poplastovaný plech, dl=1200mm D+M</t>
  </si>
  <si>
    <t>K2 Okenný parapet, poplastovaný plech, dl=875mm D+M</t>
  </si>
  <si>
    <t>K3 Okenný parapet, poplastovaný plech, dl=570mm D+M</t>
  </si>
  <si>
    <t>OK1 Okno z plastových profilov Uw=0,6 trojsklo 1100/1720 biele d+m+vnútorný parapet+vnútorná žalúzia</t>
  </si>
  <si>
    <t>OK2 Okno z plastových profilov Uw=0,6 trojsklo 1100/1720, fix, biele d+m+vnútorný parapet+vnútorná žalúzia</t>
  </si>
  <si>
    <t>OK3 Okno z plastových profilov Uw=0,6 trojsklo 570/1720, biele d+m+vnútorný parapet+vnútorná žalúzia</t>
  </si>
  <si>
    <t>OK4 Okno z plastových profilov Uw=0,6 trojsklo 875/900, biele d+m+vnútorný parapet+vnútorná žalúzia</t>
  </si>
  <si>
    <t>D1 Dvere z plastových profilov, 1500/2580, d+m</t>
  </si>
  <si>
    <t>D2 Dvere z plastových profilov, 800/2080 (1100/2855), d+m</t>
  </si>
  <si>
    <t>D3 Dvere z plastových profilov, 1500/2580, d+m</t>
  </si>
  <si>
    <t>D4 Dvere z plastových profilov, 1050/2080 (1200/2855), d+m</t>
  </si>
  <si>
    <t>Omietnutie bočných stien schodísk, omietka + armovacia stierka, D+M</t>
  </si>
  <si>
    <t>Príprava, vyrovnanie a očistenie podkladu pod dlažbu</t>
  </si>
  <si>
    <t>B10 - Odstránenie nesúdržných častí betónových schodísk</t>
  </si>
  <si>
    <t>Výkop ryhy  v horn.3 do 100 m3</t>
  </si>
  <si>
    <t>Štrkopiesok 0-32 , lôžko</t>
  </si>
  <si>
    <t xml:space="preserve">Hľbenie nezapažených jám v hornine 3 do 100 m3, </t>
  </si>
  <si>
    <t>Vodorovné premiestnenie výkopku za sucha, z horniny 1 až 4, na vzdialenosť nad 9000 do 10000 m</t>
  </si>
  <si>
    <t>Príplatok za každých ďalších 1000 m nad 10000 m horniny 1-4</t>
  </si>
  <si>
    <t>Uloženie sute na skládky do 100 m3</t>
  </si>
  <si>
    <t xml:space="preserve">Zásyp sypaninou v uzavretých priestoroch so zhutnením </t>
  </si>
  <si>
    <t>Poplatok za skládku</t>
  </si>
  <si>
    <t>Betónový základ  bet. tr.C 25/30 XF2 -CI , 0,2 - Dmax 22-S1</t>
  </si>
  <si>
    <t>Podkladný betón,  bet. tr.C 25/30 XF2 -CI , 0,2 - Dmax 22-S1</t>
  </si>
  <si>
    <t>Debnenie stien základ dosák-zriadenie</t>
  </si>
  <si>
    <t>Debnenie stien základ dosák-odstránenie</t>
  </si>
  <si>
    <t>Betónové steny rampy,vrátane debnenia, výstuže</t>
  </si>
  <si>
    <t>Stupne dusané z betónu bez poteru, so zahladením povrchu tr.C 16/20</t>
  </si>
  <si>
    <t>Výstuž schodiskových konštrukcií zo zváraných sietí z drôtov typu KARI</t>
  </si>
  <si>
    <t>Debnenie stupňov na podstupňovej doske alebo na teréne pôdorysne priamočiarych zhotovenie</t>
  </si>
  <si>
    <t>Debnenie stupňov na podstupňovej doske alebo na teréne pôdorysne priamočiarych odstránenie</t>
  </si>
  <si>
    <t>Debnenie bočníc stužujúcich pásov a vencov vrátane vzpier zhotovenie</t>
  </si>
  <si>
    <t>Debnenie bočníc stužujúcich pásov a vencov vrátane vzpier odstránenie</t>
  </si>
  <si>
    <t>Výstuž stužujúcich pásov a vencov z betonárskej ocele 10425</t>
  </si>
  <si>
    <t xml:space="preserve">Kompletná úprava sokla rampy v skladbe podľa označenia Ost </t>
  </si>
  <si>
    <t>Búranie betónovej konštrukcie schodiska ,vrátane naloženia sute na dopravný prostriedok,odvoz na skládku,poplatok za uloženie a začistenie</t>
  </si>
  <si>
    <t>Dodávka montáž chodníku zo zámkovej dlažby v skladbe P1 /dlažba,šp 30mm,šd 150-200mm/</t>
  </si>
  <si>
    <t>Dodávka a montáž keramickej mrazuvzdornej dlažby vrátane všerkých detailo v skladbe P2 /ker.dlažba,lepidlo,podkl.beton 120mm,štrkove lôžko 100mm</t>
  </si>
  <si>
    <t>Z1 -Zábradlie oceľové dodávka a montáž vrátane kotvenia a všetkých pomocných prác,náteru,výplne .</t>
  </si>
  <si>
    <t>m3</t>
  </si>
  <si>
    <t>m</t>
  </si>
  <si>
    <t>Škatuľa prístrojová bez zapojenia (1901, KP 68, KZ 3), včitane dodávky KP 68/2, KU 1901+ 2 x šrób</t>
  </si>
  <si>
    <t>Škatuľa odbočná s viečkom, svorkovnicou vč. zapojenia (1903, KR 68) kruhová, včítane dodávky Krabica 1903+svork+viečko</t>
  </si>
  <si>
    <t>Výstražná a označovacia tabuľka včítane montáže, smaltovaná, formát A3 - A4</t>
  </si>
  <si>
    <t>Ukončenie vodičov v rozvádzač. vč. zapojenia a vodičovej koncovky do 2.5 mm2</t>
  </si>
  <si>
    <t>Svietidlo typu  kazetové LED 3000Lm IP 20 vrátane zdrojova prepojovacej krabice</t>
  </si>
  <si>
    <t>Svietidlo typu  LED stropné 800Lm IP20 vrátane zdrojov</t>
  </si>
  <si>
    <t>Montáž svietidla LED</t>
  </si>
  <si>
    <t>Silový kábel 750 - 1000 V /mm2/ uložený pod omietku CYKY-CYKYm 750 V 2x1.5+dodávka</t>
  </si>
  <si>
    <t>Silový kábel 750 - 1000 V /mm2/ uložený pod omietkou CYKY-CYKYm 750 V 3x1.5+dodávka</t>
  </si>
  <si>
    <t>Silový kábel medený 750 - 1000 V /mm2/ pevne uložený CYKY-CYKYm 750 V 3x2.5</t>
  </si>
  <si>
    <t>Káble silové s medeným jadrom CYKY-J 3x2,5</t>
  </si>
  <si>
    <t>Demontáž jestvujúcich svietidiel</t>
  </si>
  <si>
    <t xml:space="preserve">Rozvádzač MaR vrátane všetkých komponentov, regulačných prvkov a snímačov ,servopohonov,napojenia čerpadiel, d+m,regulátor ALBATROS2,snimače teploty, </t>
  </si>
  <si>
    <t>Nastavenie parametrov a uvedenie do prevádzky Merania a regulácie</t>
  </si>
  <si>
    <t>Dodávaka a montáž káblov CYSY 3x0,75 v žľaboch vrátanežľabov a zapojenia do regulačných prvkov</t>
  </si>
  <si>
    <t>HZS - nezmerateľné práce čl.17-1a Práce v tarifnej triede 6</t>
  </si>
  <si>
    <t>HZS - Skúšanie a meranie intnzity</t>
  </si>
  <si>
    <t>Revízie</t>
  </si>
  <si>
    <t>Domová zásuvka polozapustená alebo zapustená vč. zapojenia 10/16 A 250 V 2P + Z</t>
  </si>
  <si>
    <t>Zásuvka 1 fazova zapustena4FN 15037 BM jedn.</t>
  </si>
  <si>
    <t>kus</t>
  </si>
  <si>
    <t>hod</t>
  </si>
  <si>
    <t>Ochranný uholník montáž</t>
  </si>
  <si>
    <t>Ochranný uholník materiál+ držiaky uhoľníka</t>
  </si>
  <si>
    <t>Škatuľa odbočná s viečkom, bez zapojenia (KO 125) štvorcová</t>
  </si>
  <si>
    <t>Krabica  KO-125</t>
  </si>
  <si>
    <t>Zvodový vodič včítane podpery FeZn do D 10 mm, A1 D 10 mm Cu D 8 mm</t>
  </si>
  <si>
    <t>Uzemňovací vodič FeZn 30x4 vrátane materiálu uložený do základu</t>
  </si>
  <si>
    <t>Drôt pozinkovaný mäkký 11343 d8.00mm</t>
  </si>
  <si>
    <t xml:space="preserve">HR-Podpera PV </t>
  </si>
  <si>
    <t xml:space="preserve">Zachyt.tyč včít.upevnenia do steny do 3 m dľžky tyče </t>
  </si>
  <si>
    <t>HR-Držiak DJ 2</t>
  </si>
  <si>
    <t>HR-Jimacia tyc JP215</t>
  </si>
  <si>
    <t>HR-Ochr.strieska OS 02</t>
  </si>
  <si>
    <t>Bleskozvodová svorka do 2 skrutiek (SS, SR 03)</t>
  </si>
  <si>
    <t>HR-Svorka SS</t>
  </si>
  <si>
    <t>Bleskozvodová svorka nad 2 skrutky (ST, SJ, SK, SZ, SR 01, 02)</t>
  </si>
  <si>
    <t>HR-Svorka SO</t>
  </si>
  <si>
    <t>HR-Svorka SZ</t>
  </si>
  <si>
    <t>HR-Svorka SP1</t>
  </si>
  <si>
    <t>HR-Svorka SK</t>
  </si>
  <si>
    <t>Tyčový uzemňovač zarazený do zeme a pripoj.vedenie 4,5 m súprava</t>
  </si>
  <si>
    <t>HR-Zemna tyc ZT 2M</t>
  </si>
  <si>
    <t>Označenie zvodov štítkami smaltované, z umelej hmot</t>
  </si>
  <si>
    <t>Štítok smaltovaný do 5 písmmen 10x15 mm</t>
  </si>
  <si>
    <t>Demontáž jestvujúceho bleskozvodu</t>
  </si>
  <si>
    <t>PPV 2%</t>
  </si>
  <si>
    <t>Výkopové práce pre zemniaci pás vrátane spätných úprav</t>
  </si>
  <si>
    <t>kg</t>
  </si>
  <si>
    <t>Kus</t>
  </si>
  <si>
    <t xml:space="preserve">Fotovoltaický systém pre ohrev vody LOGITEX 2,0 kW - Zásobník vody 160 L, fotovoltaické panely 4 kusov x 270 W, riadiaca jednotka LOGITEX s MPPT, kompletná konštrukcia, dodávka + montáž  </t>
  </si>
  <si>
    <t>Presun hmôt pre strojné vybavenie v objektoch výšky nad 6 do 12 m</t>
  </si>
  <si>
    <t>Strojné vybavenie, prípl.za presun nad vymedz. najväčšiu dopr. vzdial. do 100 m</t>
  </si>
  <si>
    <t>Demontáž elektrického zásobníkového ohrievača vody akumulačného do 800 l,  -0,69347t</t>
  </si>
  <si>
    <t>Demontáž batérie drezovej, umývadlovej nástennej,  -0,0026t</t>
  </si>
  <si>
    <t>Montáž batérie umývadlovej a drezovej nástennej pákovej, alebo klasickej</t>
  </si>
  <si>
    <t>Batéria nástenná umyvadlová, 1/2", pochrómovaná mosadz IVAR</t>
  </si>
  <si>
    <t>Drezová nástenná batéria LYRA PLUS, 250x150x50 mm, chró</t>
  </si>
  <si>
    <t>sub</t>
  </si>
  <si>
    <t>súb.</t>
  </si>
  <si>
    <t>Tubolit DG 35 x 30 izolácia-trubica AZ FLEX Armacell</t>
  </si>
  <si>
    <t>Tubolit DG 54 x 30 izolácia-trubica AZ FLEX Armacell</t>
  </si>
  <si>
    <t>Tubolit DG 22 x 20 izolácia-trubica AZ FLEX Armacell</t>
  </si>
  <si>
    <t>Montáž trubíc z PE, hr.15-20 mm,vnút.priemer do 38</t>
  </si>
  <si>
    <t>Montáž trubíc z PE, hr.30 mm,vnút.priemer 39-70 mm</t>
  </si>
  <si>
    <t>Presun hmôt pre izolácie tepelné v objektoch výšky do 6 m</t>
  </si>
  <si>
    <t>Izolácie tepelné, prípl.za presun nad vymedz. najväčšiu dopravnú vzdial. do 100 m</t>
  </si>
  <si>
    <t>Vykurovacia skúška a vyregulovanie vykurovacích telies</t>
  </si>
  <si>
    <t>Stavebno montážne práce náročnejšie, ucelené, obtiažne, rutinné (Tr.2) v rozsahu viac ako 8 hodín náročnejšie</t>
  </si>
  <si>
    <t>Dymovody ku kondenzačným kotlom- Adaptér na dymovody O 60/100 mm</t>
  </si>
  <si>
    <t>Dymovody ku kondenzačným kotlom- Rúrka súosá O 60/100 mm – 1 m</t>
  </si>
  <si>
    <t>Dymovody ku kondenzačným kotlom- Rúrka súosá O 60/100 mm – 2 m</t>
  </si>
  <si>
    <t>Zakončenie dymovodu zvislé (strieška)</t>
  </si>
  <si>
    <t>Dymovody ku kondenzačným kotlom- Koleno O 60/100 mm – 90° s inšpekčným otvorom</t>
  </si>
  <si>
    <t>Dymovody ku kondenzačným kotlom- Koleno O 60/100 mm – 90°</t>
  </si>
  <si>
    <t>Kondenzačný plynový kotol Medveď Condens 35 KKS stacionárny PROTHERM</t>
  </si>
  <si>
    <t>Demontáž kotla oceľového na kvapalné alebo plynné palivá s výkonom nad 40 do 60 kW,  -0,35625t</t>
  </si>
  <si>
    <t>Montáž kotla oceľového teplovodného na kvap.a plynné palivá s výkonom nad 23 do 35 kW</t>
  </si>
  <si>
    <t>Hadica napúšťacia gumená</t>
  </si>
  <si>
    <t>Presun hmôt pre kotolne umiestnené vo výške (hĺbke) do 6 m</t>
  </si>
  <si>
    <t>Kotolne, prípl.za presun nad vymedz. najväčšiu dopravnú vzdialenosť do 500 m</t>
  </si>
  <si>
    <t>Montáž rozdeľovača a zberača združeného prietok Q 5 m3/h (modul 80)</t>
  </si>
  <si>
    <t>Rozdelovače a zberače - RS KOMBI modul80, 110°C/0,6 MPa</t>
  </si>
  <si>
    <t>Rozdelovače a zberače - RS KOMBI , nastav. stojany NS 80 - 150, výška 720 - 970mm</t>
  </si>
  <si>
    <t>Montáž orientačného štítka</t>
  </si>
  <si>
    <t>Štítok smaltovaný do 5 písmen 10x15 mm</t>
  </si>
  <si>
    <t xml:space="preserve">Hydraulický vyrovnávač HVDT 1 </t>
  </si>
  <si>
    <t>Montáž expanznej nádoby tlak 6 barov s membránou 80 l</t>
  </si>
  <si>
    <t>Nádoba-expanzná typ NG tlak 6 barov s membránou 80 l šedá REFLEX</t>
  </si>
  <si>
    <t>Montáž obehového čerpadla teplovodného DN 25 rozpon 180 mm výtlak do 4 m</t>
  </si>
  <si>
    <t>Montáž obehového čerpadla teplovodného DN 25 rozpon 180 mm výtlak 5 m</t>
  </si>
  <si>
    <t>Obehové čerpadlo WILO TOP-S 25/7 DN 25</t>
  </si>
  <si>
    <t>Presun hmôt pre strojovne v objektoch výšky do 6 m</t>
  </si>
  <si>
    <t>Strojovne, prípl.za presun nad vymedz. najväčšiu dopravnú vzdialenosť do 500 m</t>
  </si>
  <si>
    <t>Demontáž potrubia z oceľových rúrok závitových do DN 15,  -0,00100t</t>
  </si>
  <si>
    <t>Demontáž potrubia z oceľových rúrok závitových nad 15 do DN 32,  -0,00320t</t>
  </si>
  <si>
    <t>Potrubie z rúrok závitových zosilnených strednotlakových DN 15</t>
  </si>
  <si>
    <t>Potrubie z rúrok závitových zosilnených strednotlakových DN 20</t>
  </si>
  <si>
    <t>Potrubie z rúrok závitových zosilnených strednotlakových DN 25</t>
  </si>
  <si>
    <t>Potrubie z rúrok závitových zosilnených strednotlakových DN 32</t>
  </si>
  <si>
    <t>Potrubie z rúrok závitových zosilnených strednotlakových DN 50</t>
  </si>
  <si>
    <t>Potrubie z rúrok závitových Príplatok k cene za zhotovenie prípojky z oceľ. rúrok závitových DN 32</t>
  </si>
  <si>
    <t>Potrubie z rúrok závitových Príplatok k cene za zhotovenie prípojky z oceľ. rúrok závitových DN 50</t>
  </si>
  <si>
    <t>Tlaková skúška potrubia z oceľových rúrok závitových</t>
  </si>
  <si>
    <t>Presun hmôt pre rozvody potrubia v objektoch výšky do 6 m</t>
  </si>
  <si>
    <t>Rozvody potrubia, prípl.za presun nad vymedz. najväčšiu dopravnú vzdial. do 500 m</t>
  </si>
  <si>
    <t xml:space="preserve">Ventil spiatočkový priamy COMBI4 DN 15  </t>
  </si>
  <si>
    <t>Demontáž armatúry prírubovej s dvomi prírubami nad 50 do DN 100,  -0,03900t</t>
  </si>
  <si>
    <t>Demontáž armatúry závitovej s dvomi závitmi do G 1/2 -0,00045t</t>
  </si>
  <si>
    <t>Demontáž armatúry závitovej s dvomi závitmi nad 1 do G 6/4,  -0,00200t</t>
  </si>
  <si>
    <t>Demontáž armatúry závitovej s dvomi závitmi nad 6/4 do G 2,  -0,00350t</t>
  </si>
  <si>
    <t>Montáž závitovej armatúry s 1 závitom do G 1/2</t>
  </si>
  <si>
    <t>Montáž závitovej armatúry s 2 závitmi do G 1/2</t>
  </si>
  <si>
    <t>Montáž závitovej armatúry s 2 závitmi G 5/4</t>
  </si>
  <si>
    <t>Montáž závitovej armatúry s 2 závitmi G 2</t>
  </si>
  <si>
    <t>Trojcestný ventil Siemens VXG 44.40-25pripájacie sústavy</t>
  </si>
  <si>
    <t>Elektromagnetický pohon k VXG Siemens SQS 35.50 230V, 3-stav., zdvih 5,5 mm, 400 N, 35 s + havarijná funkcia</t>
  </si>
  <si>
    <t>Súprava šróbenia Siemens ALG 323B</t>
  </si>
  <si>
    <t>Montáž závitovej armatúry s 3 závitmi G 3/4</t>
  </si>
  <si>
    <t>Ventil odvzdušňovací závitový vykurovacích telies do G 3/8</t>
  </si>
  <si>
    <t>Montáž ventilu odvzdušňovacieho závitového automatického G 1/2 so spätnou klapkou</t>
  </si>
  <si>
    <t>GIACOMINI, Automatický odvzdušňovací ventil, zvislý+spätný ventil, mosadz, 1/2</t>
  </si>
  <si>
    <t>Montáž ventilu závitového termostatického priameho jednoregulačného G 1/2</t>
  </si>
  <si>
    <t>OVENTROP, Termostatický ventil priamy, 1/2"x15</t>
  </si>
  <si>
    <t>Montáž termostatickej hlavice kvapalinovej jednoduchej</t>
  </si>
  <si>
    <t>Termostatická hlavica M30 x 1,5,  OVENTROP</t>
  </si>
  <si>
    <t>Ostané armatúry, kohútik plniaci a vypúšťací normy 13 7061, PN 1,0/100st. C G 1/2</t>
  </si>
  <si>
    <t>Montáž teplomeru technického axiálneho priemer 63 mm dĺžka 50 mm</t>
  </si>
  <si>
    <t>Tlakomer deformačný kruhový B 0-10 MPa č.83322 priem. 100</t>
  </si>
  <si>
    <t>Tlakomer kontaktný č. 03393 priem. 160</t>
  </si>
  <si>
    <t>Ostatné meracie armatúry, návarok s rúrkovým závitom akosť mat. 22 353.0 G 1/2</t>
  </si>
  <si>
    <t>Presun hmôt pre armatúry v objektoch výšky do 6 m</t>
  </si>
  <si>
    <t>Armatúry, prípl.za presun nad vymedz. najväčšiu dopravnú vzdialenosť do 500 m</t>
  </si>
  <si>
    <t>Filter závitový nerez, 2", 140 mm, nerez oceľ ASTM A351 CF8M, nerez oceľ AISI 316, P.T.F.E., č. 10000200 IVAR</t>
  </si>
  <si>
    <t>Spätná klapka závitová nerez, 5/4", 105 mm, nerez oceľ ASTM A351 CF8M, nerez oceľ AISI 316, P.T.F.E. IVAR</t>
  </si>
  <si>
    <t>Guľový uzáver závitový série A3 nerez 1-dielny, 5/4", 78 mm, nerez AISI 316, P.T.F.E. IVAR</t>
  </si>
  <si>
    <t>Guľový uzáver závitový série A3 nerez 1-dielny, 2", 100 mm, nerez AISI 316, P.T.F.E. IVAR</t>
  </si>
  <si>
    <t>Ventil poistný D 25 mm - nárožný P 15-217-616 PN 16</t>
  </si>
  <si>
    <t>Vykurovacie teleso doskové oceľové KORAD 11K 600x800 s bočným pripojením, s jedným panelom</t>
  </si>
  <si>
    <t>Vykurovacie teleso doskové oceľové KORAD 11K 600x700 s bočným pripojením, s jedným panelom</t>
  </si>
  <si>
    <t>Vykurovacie teleso doskové oceľové KORAD 11K 600x600 s bočným pripojením, s jedným panelom</t>
  </si>
  <si>
    <t>Vykurovacie teleso doskové oceľové KORAD 11K 600x500 s bočným pripojením, s jedným panelom</t>
  </si>
  <si>
    <t>Vykurovacie teleso doskové oceľové KORAD 22K 600x1200 s bočným pripojením, s dvoma panelmi a dvoma konvektormi</t>
  </si>
  <si>
    <t>Vykurovacie teleso doskové oceľové KORAD 22K 600x900 s bočným pripojením, s dvoma panelmi a dvoma konvektormi</t>
  </si>
  <si>
    <t>Vykurovacie teleso doskové oceľové KORAD 22K 600x800 s bočným pripojením, s dvoma panelmi a dvoma konvektormi</t>
  </si>
  <si>
    <t>Vykurovacie teleso doskové oceľové KORAD 22K 600x1500 s bočným pripojením, s dvoma panelmi a dvoma konvektormi</t>
  </si>
  <si>
    <t>Vykurovacie teleso doskové oceľové KORAD 22K 600x500 s bočným pripojením, s dvoma panelmi a dvoma konvektormi</t>
  </si>
  <si>
    <t>Vykurovacie teleso doskové oceľové KORAD 22K 600x700 s bočným pripojením, s dvoma panelmi a dvoma konvektormi</t>
  </si>
  <si>
    <t>Vykurovacie teleso doskové oceľové KORAD 22K 600x1300 s bočným pripojením, s dvoma panelmi a dvoma konvektormi</t>
  </si>
  <si>
    <t>Vykurovacie teleso doskové oceľové KORAD 22K 600x1000 s bočným pripojením, s dvoma panelmi a dvoma konvektormi</t>
  </si>
  <si>
    <t>Demontáž radiátorov oceľových článkových,  -0,01057t</t>
  </si>
  <si>
    <t>Montáž vykurovacieho telesa panelového jednoradového 600 mm/ dĺžky 400-600 mm</t>
  </si>
  <si>
    <t>Montáž vykurovacieho telesa panelového jednoradového 600 mm/ dĺžky 700-900 mm</t>
  </si>
  <si>
    <t>Montáž vykurovacieho telesa panelového dvojradového výšky 600 mm/ dĺžky 400-600 mm</t>
  </si>
  <si>
    <t>Montáž vykurovacieho telesa panelového dvojradového výšky 600 mm/ dĺžky 700-900 mm</t>
  </si>
  <si>
    <t>Montáž vykurovacieho telesa panelového dvojradového výšky 600 mm/ dĺžky 1000-1200 mm</t>
  </si>
  <si>
    <t>Montáž vykurovacieho telesa panelového dvojradového výšky 600 mm/ dĺžky 1400-1800 mm</t>
  </si>
  <si>
    <t>Vykurovacie telesá panelové, tlaková skúška telesa vodou U. S. Steel Košice jednoradového</t>
  </si>
  <si>
    <t>Vykurovacie telesá panelové, tlaková skúška telesa vodou U. S. Steel Košice dvojradového</t>
  </si>
  <si>
    <t>Napustenie vody do vykurovacieho systému vrátane potrubia o v. pl. vykurovacích telies</t>
  </si>
  <si>
    <t>Vypúšťanie vody z vykurovacích sústav o v. pl. vykurovacích telies</t>
  </si>
  <si>
    <t>Vnútrostaveniskové premiestnenie vybúraných hmôt vykurovacích telies do 6m</t>
  </si>
  <si>
    <t>Presun hmôt pre vykurovacie telesá v objektoch výšky do 6 m</t>
  </si>
  <si>
    <t>Vykurovacie telesá, prípl.za presun nad vymedz. najväčšiu dopr. vzdial. do 500 m</t>
  </si>
  <si>
    <t>Nátery kov.potr.a armatúr v kanáloch a šachtách syntet. potrubie do DN 50 mm dvojnás. so základným náterom - 105µm</t>
  </si>
  <si>
    <t>Nátery kov.potr.a armatúr syntet. potrubie do DN 50 mm dvojnás. 1x email a základný náter - 140µm</t>
  </si>
  <si>
    <t>Odmasťovanie potrubia DN 15</t>
  </si>
  <si>
    <t>Odmasťovanie potrubia DN 20</t>
  </si>
  <si>
    <t>Odmasťovanie potrubia DN 25</t>
  </si>
  <si>
    <t>Odmasťovanie potrubia DN 32</t>
  </si>
  <si>
    <t>Odmasťovanie potrubia DN 50</t>
  </si>
  <si>
    <t>Čistenie potrubia prefúkavaním alebo preplachovaním DN 32</t>
  </si>
  <si>
    <t>Čistenie potrubia prefúkavaním alebo preplachovaním DN 50</t>
  </si>
  <si>
    <t>Revízia komína a dymovodu</t>
  </si>
  <si>
    <t>Odborné učilište internátne, Námestie sv. Ladislava 1791/14, Mojmírovce</t>
  </si>
  <si>
    <t>Zníženie energetickej náročnosti budovy OUI Mojmírovce v elokovanom pracovisku v Palárikove</t>
  </si>
  <si>
    <r>
      <t xml:space="preserve">Budova 1 </t>
    </r>
    <r>
      <rPr>
        <b/>
        <sz val="14"/>
        <rFont val="Calibri"/>
        <family val="2"/>
        <charset val="238"/>
      </rPr>
      <t>–</t>
    </r>
    <r>
      <rPr>
        <b/>
        <sz val="14"/>
        <rFont val="Arial"/>
        <family val="2"/>
        <charset val="238"/>
      </rPr>
      <t xml:space="preserve"> Zníženie energetickej náročnosti budovy školy - OUI Mojmírovce, elokované pracovisko Palárikovo</t>
    </r>
  </si>
  <si>
    <t>Energetický certifikát</t>
  </si>
  <si>
    <t>súbor</t>
  </si>
  <si>
    <t>B6 - demontáž kapotáže štítovej časti väzníka</t>
  </si>
  <si>
    <t xml:space="preserve">B8 - odstránenie nesúdržnej časti betónového soklu </t>
  </si>
  <si>
    <t xml:space="preserve">B9 - demontovanie krycích medziokenných drevených líšt - exteriérová časť </t>
  </si>
  <si>
    <t xml:space="preserve">B5 - demontáž krycej časti sendvičového panelu vrátane výplní </t>
  </si>
  <si>
    <t xml:space="preserve">B7 - demontáž kapotáže rímsy </t>
  </si>
  <si>
    <t>Minerálna fúkaná izolácia na báze skla (z primárneho vlákna) bez spojiva, obj.hm=max.17 kg/m3 , trieda reakcie na oheň A1   hr.450mm, D+M</t>
  </si>
  <si>
    <t xml:space="preserve">1 KL - úprava dažďových zvodových rúr + predĺženie kotvenia </t>
  </si>
  <si>
    <t>D5 existujúce exteriérové dvere z oceľových profilov  -  je nutné dodatočne zatepliť tepelnou izoláciou z minerálnej vlny, 
existujúcu konštrukciu vybrúsiť a natrieť,  d+m</t>
  </si>
  <si>
    <t xml:space="preserve">Presun hmôt pre konštrukcie stolárske v objektoch výšky nad 6 do 12 m   </t>
  </si>
  <si>
    <t>M1 - nášľapná vrstva exteriérového chodníka, povrchová úprava keramická mrazuvzdorná, protišmyková dlažba,
D+M</t>
  </si>
  <si>
    <t>č.p.</t>
  </si>
  <si>
    <t xml:space="preserve">č.p. </t>
  </si>
  <si>
    <t>Príloha č. 4 - Rozpočet projektu</t>
  </si>
  <si>
    <t>Ústredné kúrenie</t>
  </si>
  <si>
    <t>Príloha ŽoNFP č. 11 - Podporná dokumentácia k oprávnenosti výdavkov</t>
  </si>
  <si>
    <t>Referenčné hodnoty pre vybrané výdavky projektu</t>
  </si>
  <si>
    <t>(hodnotenie hospodárnosti a efektívnosti výdavkov projektu)</t>
  </si>
  <si>
    <t>Referenčné hodnoty pre vybrané výdavky projektu v rámci výzvy s kódom OPKZP-PO4-SC431-2016-19</t>
  </si>
  <si>
    <t>Predmet projektu</t>
  </si>
  <si>
    <t>Výstup projektu</t>
  </si>
  <si>
    <r>
      <t xml:space="preserve">Zníženie energetickej náročnosti verejných budov </t>
    </r>
    <r>
      <rPr>
        <b/>
        <sz val="10"/>
        <color theme="1"/>
        <rFont val="Calibri"/>
        <family val="2"/>
        <charset val="238"/>
      </rPr>
      <t>–</t>
    </r>
    <r>
      <rPr>
        <b/>
        <i/>
        <sz val="10"/>
        <color theme="1"/>
        <rFont val="Arial"/>
        <family val="2"/>
        <charset val="238"/>
      </rPr>
      <t xml:space="preserve"> Zateplenie obvodového plášťa</t>
    </r>
  </si>
  <si>
    <r>
      <t>85 EUR/m</t>
    </r>
    <r>
      <rPr>
        <b/>
        <vertAlign val="superscript"/>
        <sz val="11"/>
        <color rgb="FFFF0000"/>
        <rFont val="Arial"/>
        <family val="2"/>
        <charset val="238"/>
      </rPr>
      <t>2</t>
    </r>
  </si>
  <si>
    <t>Zateplenie plochy obvodového plášťa</t>
  </si>
  <si>
    <r>
      <t xml:space="preserve">Zníženie energetickej náročnosti verejných budov </t>
    </r>
    <r>
      <rPr>
        <b/>
        <sz val="10"/>
        <color rgb="FF000000"/>
        <rFont val="Calibri"/>
        <family val="2"/>
        <charset val="238"/>
      </rPr>
      <t>–</t>
    </r>
    <r>
      <rPr>
        <b/>
        <i/>
        <sz val="10"/>
        <color rgb="FF000000"/>
        <rFont val="Arial"/>
        <family val="2"/>
        <charset val="238"/>
      </rPr>
      <t xml:space="preserve"> Zateplenie strešného plášťa </t>
    </r>
  </si>
  <si>
    <r>
      <t>70 EUR/m</t>
    </r>
    <r>
      <rPr>
        <b/>
        <vertAlign val="superscript"/>
        <sz val="11"/>
        <color rgb="FFFF0000"/>
        <rFont val="Arial"/>
        <family val="2"/>
        <charset val="238"/>
      </rPr>
      <t>2</t>
    </r>
  </si>
  <si>
    <t xml:space="preserve">Zateplenie plochy strešného plášťa </t>
  </si>
  <si>
    <r>
      <t xml:space="preserve">Zníženie energetickej náročnosti verejných budov </t>
    </r>
    <r>
      <rPr>
        <b/>
        <sz val="10"/>
        <color rgb="FF000000"/>
        <rFont val="Calibri"/>
        <family val="2"/>
        <charset val="238"/>
      </rPr>
      <t>–</t>
    </r>
    <r>
      <rPr>
        <b/>
        <i/>
        <sz val="10"/>
        <color rgb="FF000000"/>
        <rFont val="Arial"/>
        <family val="2"/>
        <charset val="238"/>
      </rPr>
      <t xml:space="preserve"> Výmena otvorových konštrukcií</t>
    </r>
  </si>
  <si>
    <r>
      <t>350 EUR/m</t>
    </r>
    <r>
      <rPr>
        <b/>
        <vertAlign val="superscript"/>
        <sz val="11"/>
        <color rgb="FFFF0000"/>
        <rFont val="Arial"/>
        <family val="2"/>
        <charset val="238"/>
      </rPr>
      <t>2</t>
    </r>
  </si>
  <si>
    <t>Výmena vonkajšej otvorovej konštrukcie</t>
  </si>
  <si>
    <r>
      <rPr>
        <b/>
        <sz val="14"/>
        <color theme="0"/>
        <rFont val="Arial"/>
        <family val="2"/>
        <charset val="238"/>
      </rPr>
      <t>Výpočet referenčnej hodnoty pre vybrané výdavky projektu na zateplenie obvodového plášťa</t>
    </r>
    <r>
      <rPr>
        <sz val="10"/>
        <color theme="0"/>
        <rFont val="Arial"/>
        <family val="2"/>
        <charset val="238"/>
      </rPr>
      <t xml:space="preserve">
</t>
    </r>
    <r>
      <rPr>
        <i/>
        <sz val="10"/>
        <color theme="0"/>
        <rFont val="Arial"/>
        <family val="2"/>
        <charset val="238"/>
      </rPr>
      <t xml:space="preserve">Výpočet referenčnej hodnoty pre vybrané výdavky projektu sa vykoná automaticky po zadaní </t>
    </r>
    <r>
      <rPr>
        <b/>
        <i/>
        <sz val="10"/>
        <color theme="0"/>
        <rFont val="Arial"/>
        <family val="2"/>
        <charset val="238"/>
      </rPr>
      <t xml:space="preserve">predmetu projektu </t>
    </r>
    <r>
      <rPr>
        <i/>
        <sz val="10"/>
        <color theme="0"/>
        <rFont val="Arial"/>
        <family val="2"/>
        <charset val="238"/>
      </rPr>
      <t xml:space="preserve">a </t>
    </r>
    <r>
      <rPr>
        <b/>
        <i/>
        <sz val="10"/>
        <color theme="0"/>
        <rFont val="Arial"/>
        <family val="2"/>
        <charset val="238"/>
      </rPr>
      <t>cieľovej hodnoty príslušnej zateplenej plochy obvodového plášťa projektu.</t>
    </r>
  </si>
  <si>
    <r>
      <t>Referenčná hodnota pre vybrané výdavky projektu v EUR/m</t>
    </r>
    <r>
      <rPr>
        <vertAlign val="superscript"/>
        <sz val="11"/>
        <color theme="1"/>
        <rFont val="Arial"/>
        <family val="2"/>
        <charset val="238"/>
      </rPr>
      <t>2</t>
    </r>
  </si>
  <si>
    <t>Celkové oprávnené výdavky na hlavné aktivity bez rezervy, DPH a stavebného dozoru</t>
  </si>
  <si>
    <r>
      <t>Cieľová hodnota zateplenej plochy obvodového plášťa v m</t>
    </r>
    <r>
      <rPr>
        <vertAlign val="superscript"/>
        <sz val="11"/>
        <rFont val="Arial"/>
        <family val="2"/>
        <charset val="238"/>
      </rPr>
      <t>2</t>
    </r>
  </si>
  <si>
    <r>
      <t>Vypočítaná hodnota referenčnej hodnoty pre vybrané výdavky projektu v EUR/m</t>
    </r>
    <r>
      <rPr>
        <b/>
        <vertAlign val="superscript"/>
        <sz val="12"/>
        <rFont val="Arial"/>
        <family val="2"/>
        <charset val="238"/>
      </rPr>
      <t>2</t>
    </r>
  </si>
  <si>
    <r>
      <rPr>
        <b/>
        <sz val="12"/>
        <color rgb="FFFF0000"/>
        <rFont val="Arial"/>
        <family val="2"/>
        <charset val="238"/>
      </rPr>
      <t xml:space="preserve">Zdôvodnenie prekročenia referenčnej hodnoty pre vybrané výdavky projektu: </t>
    </r>
    <r>
      <rPr>
        <i/>
        <sz val="11"/>
        <rFont val="Arial"/>
        <family val="2"/>
        <charset val="238"/>
      </rPr>
      <t xml:space="preserve">v prípade prekročenia stanovenej referenčnej hodnoty pre vybrané výdavky projektu bude žiadateľ povinný zdôvodniť prekročenie referenčnej hodnoty faktormi zvýšenej investičnej náročnosti. Žiadateľ v zdôvodnení popíše výdavky, ktoré najvýznamnejšie vplývajú na prekročenie referenčnej hodnoty a zdôvodní ich nevyhnutnosť.
SO posúdi, či toto prekročenie zodpovedá navrhnutému riešeniu a faktorom zvýšenej investičnej náročnosti, ktoré môžu objektívne spôsobiť zvýšenie investičnej náročnosti projektu. To znamená, že výdavky nad referenčnú hodnotu  pre vybrané výdavky projektu budú akceptovateľné ako oprávnené iba v objektívne odôvodnených prípadoch. Zároveň platí, že prekročenie referenčnej hodnoty pre vybrané výdavky projektu bez relevantného a overiteľného odôvodnenia nebude vyhodnotené ako nesplnenie vylučujúceho hodnotiaceho kritéria 4.2 Hospodárnosť a efektívnosť výdavkov projektu, s tým, že tieto výdavky budú znížené a projekt nebude diskvalifikovaný. </t>
    </r>
  </si>
  <si>
    <r>
      <rPr>
        <i/>
        <sz val="11"/>
        <color theme="1"/>
        <rFont val="Arial"/>
        <family val="2"/>
        <charset val="238"/>
      </rPr>
      <t xml:space="preserve">Nosná konštrukcia budovy je tvorená kombináciou drevených hranolov 100/100mm v osovej vzdialenosti po obvode budovy 1200mm a oceľových stĺpov vo vnútri dispozície. Po pozdĺžnych stranách je obvodový plášť na výšku parapetov vymurovaný z keramických tvaroviek hr. 200 mm. Dominantou poždĺžnych strán sú okenné konštrukcie vsadené medzi drevené nosné stĺpiky. Štítové steny sú zhotovené zo sendvičových panelov hr. cca 80mm vsadených medzi drevené stĺpiky. Výplň panelov je z kukuričných strukov a šúpolia, je v zlom technickom stave a bude musieť byť odstránená. Vnútorné steny sú zhotovené z drevenej nosnej konštrukcie a sendvičových panelov. Vnútri došlo k rekonštrukcii viacerých priestorov, kde pôvodná povrchová úprava stien i stropov bola nahradená novými sádrokartónovými konštrukciami. Časť budovy kde je umiestnená plynová kotolňa je vymurovaná a strop je tvorený oceľovým trapézovým plechom.
</t>
    </r>
    <r>
      <rPr>
        <sz val="11"/>
        <color theme="1"/>
        <rFont val="Arial"/>
        <family val="2"/>
        <charset val="238"/>
      </rPr>
      <t>Zdôvodnenie:
Nakoľko sa jedná o poškodený sendvičový systém, ktorého výplň je tvorená z nevhodného a poškodeného materiálu musí dôjsť aj k výmene výplne. Poškodené miesta na viacerých miestach odhalili nosné drevené stĺpiky ktoré sú napadnuté pesňami a hnilobou, tieto prvky budú musieť byť vymenené/ zosilnené. Miera poškodenia sa dá presne stanoviť až po demontované existujúcej kapotáže. Zosilenné budú musieť byť aj štítové steny v celej ploche novou nosnou vrstvou do ktorej bude kotvený kontaktný zateplovací systém.</t>
    </r>
  </si>
  <si>
    <r>
      <rPr>
        <b/>
        <sz val="14"/>
        <color theme="0"/>
        <rFont val="Arial"/>
        <family val="2"/>
        <charset val="238"/>
      </rPr>
      <t>Výpočet referenčnej hodnoty pre vybrané výdavky projektu na zateplenie strešného plášťa</t>
    </r>
    <r>
      <rPr>
        <sz val="10"/>
        <color theme="0"/>
        <rFont val="Arial"/>
        <family val="2"/>
        <charset val="238"/>
      </rPr>
      <t xml:space="preserve">
</t>
    </r>
    <r>
      <rPr>
        <i/>
        <sz val="10"/>
        <color theme="0"/>
        <rFont val="Arial"/>
        <family val="2"/>
        <charset val="238"/>
      </rPr>
      <t xml:space="preserve">Výpočet referenčnej hodnoty pre vybrané výdavky projektu sa vykoná automaticky po zadaní </t>
    </r>
    <r>
      <rPr>
        <b/>
        <i/>
        <sz val="10"/>
        <color theme="0"/>
        <rFont val="Arial"/>
        <family val="2"/>
        <charset val="238"/>
      </rPr>
      <t xml:space="preserve">predmetu projektu </t>
    </r>
    <r>
      <rPr>
        <i/>
        <sz val="10"/>
        <color theme="0"/>
        <rFont val="Arial"/>
        <family val="2"/>
        <charset val="238"/>
      </rPr>
      <t xml:space="preserve">a </t>
    </r>
    <r>
      <rPr>
        <b/>
        <i/>
        <sz val="10"/>
        <color theme="0"/>
        <rFont val="Arial"/>
        <family val="2"/>
        <charset val="238"/>
      </rPr>
      <t>cieľovej hodnoty zateplenej plochy strešného plášťa projektu</t>
    </r>
    <r>
      <rPr>
        <i/>
        <sz val="10"/>
        <color theme="0"/>
        <rFont val="Arial"/>
        <family val="2"/>
        <charset val="238"/>
      </rPr>
      <t>.</t>
    </r>
  </si>
  <si>
    <r>
      <t>Cieľová hodnota zateplenej plochy strešného plášťa v m</t>
    </r>
    <r>
      <rPr>
        <vertAlign val="superscript"/>
        <sz val="11"/>
        <rFont val="Arial"/>
        <family val="2"/>
        <charset val="238"/>
      </rPr>
      <t>2</t>
    </r>
  </si>
  <si>
    <r>
      <rPr>
        <b/>
        <sz val="14"/>
        <color theme="0"/>
        <rFont val="Arial"/>
        <family val="2"/>
        <charset val="238"/>
      </rPr>
      <t>Výpočet referenčnej hodnoty pre vybrané výdavky projektu pre výmenu otvorových konštrukcií</t>
    </r>
    <r>
      <rPr>
        <sz val="10"/>
        <color theme="0"/>
        <rFont val="Arial"/>
        <family val="2"/>
        <charset val="238"/>
      </rPr>
      <t xml:space="preserve">
</t>
    </r>
    <r>
      <rPr>
        <i/>
        <sz val="10"/>
        <color theme="0"/>
        <rFont val="Arial"/>
        <family val="2"/>
        <charset val="238"/>
      </rPr>
      <t xml:space="preserve">Výpočet referenčnej hodnoty pre vybrané výdavky projektu sa vykoná automaticky po zadaní </t>
    </r>
    <r>
      <rPr>
        <b/>
        <i/>
        <sz val="10"/>
        <color theme="0"/>
        <rFont val="Arial"/>
        <family val="2"/>
        <charset val="238"/>
      </rPr>
      <t xml:space="preserve">predmetu projektu </t>
    </r>
    <r>
      <rPr>
        <i/>
        <sz val="10"/>
        <color theme="0"/>
        <rFont val="Arial"/>
        <family val="2"/>
        <charset val="238"/>
      </rPr>
      <t xml:space="preserve">a </t>
    </r>
    <r>
      <rPr>
        <b/>
        <i/>
        <sz val="10"/>
        <color theme="0"/>
        <rFont val="Arial"/>
        <family val="2"/>
        <charset val="238"/>
      </rPr>
      <t>cieľovej hodnoty výmeny otvorových konštrukcií projektu</t>
    </r>
    <r>
      <rPr>
        <i/>
        <sz val="10"/>
        <color theme="0"/>
        <rFont val="Arial"/>
        <family val="2"/>
        <charset val="238"/>
      </rPr>
      <t>.</t>
    </r>
  </si>
  <si>
    <r>
      <t>Cieľová hodnota výmeny otvorových konštrukcií v m</t>
    </r>
    <r>
      <rPr>
        <vertAlign val="superscript"/>
        <sz val="11"/>
        <rFont val="Arial"/>
        <family val="2"/>
        <charset val="238"/>
      </rPr>
      <t>2</t>
    </r>
  </si>
  <si>
    <t>Zdôvodnenie:
Na objekte sú navrhnuté okenné konštrukcie, ktoré musia podľa energetického auditu spĺňať požiadavku celkového koeficientu súčiniteľa prechodu tepla Uw=0,6 W/(m2 .K) čo podmieňuje použitie rámov a zasklení s lepšími hodnotami koeficientu súčiniteľa prechodu tepla pre rám a pre zasklenie ako je uvažované v referenčných hodnotách.
Druhým faktorom je osadzovanie okenných konštrukcií do existujúcej drevenej konštrukcie. Podľa skúseností bude osadzovanie z dôvodu krivosti drevených prvkov náročnejšie na čas a precíznosť. Drevené prvky bývajú častokrát prehnuté, skrútené a aj poškodené (plesňami a hnilobou).</t>
  </si>
  <si>
    <t>Pečiatka a podpis štatutárneho orgánu žiadateľa</t>
  </si>
  <si>
    <t xml:space="preserve">V Mojmírovciach dňa </t>
  </si>
  <si>
    <r>
      <t xml:space="preserve">Projektový manažér </t>
    </r>
    <r>
      <rPr>
        <sz val="11"/>
        <color theme="1"/>
        <rFont val="Calibri"/>
        <family val="2"/>
        <charset val="238"/>
      </rPr>
      <t>–</t>
    </r>
    <r>
      <rPr>
        <sz val="11"/>
        <color theme="1"/>
        <rFont val="Arial"/>
        <family val="2"/>
        <charset val="238"/>
      </rPr>
      <t xml:space="preserve"> externé riadenie</t>
    </r>
  </si>
  <si>
    <t xml:space="preserve">Publikovanie článku o projekte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</si>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</sst>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
    <numFmt numFmtId="165" formatCode="#,##0.000"/>
  </numFmts>
  <fonts count="51" x14ac:knownFonts="1">
    <font>
      <sz val="11"/>
      <color theme="1"/>
      <name val="Calibri"/>
      <family val="2"/>
      <charset val="238"/>
      <scheme val="minor"/>
    </font>
    <font>
      <b/>
      <sz val="11"/>
      <color theme="1"/>
      <name val="Arial"/>
      <family val="2"/>
      <charset val="238"/>
    </font>
    <font>
      <sz val="10"/>
      <color theme="1"/>
      <name val="Arial"/>
      <family val="2"/>
      <charset val="238"/>
    </font>
    <font>
      <sz val="11"/>
      <color theme="1"/>
      <name val="Arial"/>
      <family val="2"/>
      <charset val="238"/>
    </font>
    <font>
      <b/>
      <sz val="11"/>
      <name val="Arial"/>
      <family val="2"/>
      <charset val="238"/>
    </font>
    <font>
      <sz val="11"/>
      <name val="Arial"/>
      <family val="2"/>
      <charset val="238"/>
    </font>
    <font>
      <b/>
      <sz val="14"/>
      <name val="Arial"/>
      <family val="2"/>
      <charset val="238"/>
    </font>
    <font>
      <b/>
      <sz val="10"/>
      <name val="Arial"/>
      <family val="2"/>
      <charset val="238"/>
    </font>
    <font>
      <b/>
      <sz val="12"/>
      <name val="Arial"/>
      <family val="2"/>
      <charset val="238"/>
    </font>
    <font>
      <sz val="10"/>
      <name val="Arial"/>
      <family val="2"/>
      <charset val="238"/>
    </font>
    <font>
      <i/>
      <sz val="11"/>
      <color theme="1"/>
      <name val="Arial"/>
      <family val="2"/>
      <charset val="238"/>
    </font>
    <font>
      <b/>
      <sz val="16"/>
      <color theme="1"/>
      <name val="Arial"/>
      <family val="2"/>
      <charset val="238"/>
    </font>
    <font>
      <sz val="10"/>
      <color theme="0"/>
      <name val="Arial"/>
      <family val="2"/>
      <charset val="238"/>
    </font>
    <font>
      <i/>
      <sz val="12"/>
      <name val="Arial"/>
      <family val="2"/>
      <charset val="238"/>
    </font>
    <font>
      <b/>
      <i/>
      <sz val="11"/>
      <color theme="0"/>
      <name val="Arial"/>
      <family val="2"/>
      <charset val="238"/>
    </font>
    <font>
      <b/>
      <sz val="13"/>
      <name val="Arial"/>
      <family val="2"/>
      <charset val="238"/>
    </font>
    <font>
      <i/>
      <sz val="13"/>
      <name val="Arial"/>
      <family val="2"/>
      <charset val="238"/>
    </font>
    <font>
      <i/>
      <sz val="10"/>
      <color theme="1"/>
      <name val="Arial"/>
      <family val="2"/>
      <charset val="238"/>
    </font>
    <font>
      <sz val="12"/>
      <color theme="1"/>
      <name val="Calibri"/>
      <family val="2"/>
      <charset val="238"/>
      <scheme val="minor"/>
    </font>
    <font>
      <b/>
      <sz val="9"/>
      <color indexed="81"/>
      <name val="Tahoma"/>
      <family val="2"/>
      <charset val="238"/>
    </font>
    <font>
      <sz val="12"/>
      <name val="Arial"/>
      <family val="2"/>
      <charset val="238"/>
    </font>
    <font>
      <b/>
      <sz val="10"/>
      <color theme="1"/>
      <name val="Arial"/>
      <family val="2"/>
      <charset val="238"/>
    </font>
    <font>
      <strike/>
      <sz val="12"/>
      <name val="Arial"/>
      <family val="2"/>
      <charset val="238"/>
    </font>
    <font>
      <b/>
      <sz val="14"/>
      <name val="Calibri"/>
      <family val="2"/>
      <charset val="238"/>
    </font>
    <font>
      <sz val="11"/>
      <color theme="1"/>
      <name val="Calibri"/>
      <family val="2"/>
      <charset val="238"/>
    </font>
    <font>
      <b/>
      <sz val="8"/>
      <color indexed="81"/>
      <name val="Tahoma"/>
      <family val="2"/>
      <charset val="238"/>
    </font>
    <font>
      <b/>
      <sz val="11"/>
      <color theme="1"/>
      <name val="Calibri"/>
      <family val="2"/>
      <charset val="238"/>
      <scheme val="minor"/>
    </font>
    <font>
      <sz val="10"/>
      <name val="Arial CE"/>
      <family val="2"/>
      <charset val="238"/>
    </font>
    <font>
      <sz val="11"/>
      <color theme="0"/>
      <name val="Calibri"/>
      <family val="2"/>
      <charset val="238"/>
      <scheme val="minor"/>
    </font>
    <font>
      <b/>
      <sz val="16"/>
      <name val="Arial"/>
      <family val="2"/>
      <charset val="238"/>
    </font>
    <font>
      <b/>
      <i/>
      <sz val="12"/>
      <color theme="1"/>
      <name val="Arial"/>
      <family val="2"/>
      <charset val="238"/>
    </font>
    <font>
      <b/>
      <sz val="11"/>
      <color theme="0"/>
      <name val="Arial"/>
      <family val="2"/>
      <charset val="238"/>
    </font>
    <font>
      <b/>
      <i/>
      <sz val="10"/>
      <color theme="1"/>
      <name val="Arial"/>
      <family val="2"/>
      <charset val="238"/>
    </font>
    <font>
      <b/>
      <sz val="10"/>
      <color theme="1"/>
      <name val="Calibri"/>
      <family val="2"/>
      <charset val="238"/>
    </font>
    <font>
      <b/>
      <sz val="11"/>
      <color rgb="FFFF0000"/>
      <name val="Arial"/>
      <family val="2"/>
      <charset val="238"/>
    </font>
    <font>
      <b/>
      <vertAlign val="superscript"/>
      <sz val="11"/>
      <color rgb="FFFF0000"/>
      <name val="Arial"/>
      <family val="2"/>
      <charset val="238"/>
    </font>
    <font>
      <b/>
      <sz val="10"/>
      <color rgb="FF000000"/>
      <name val="Arial"/>
      <family val="2"/>
      <charset val="238"/>
    </font>
    <font>
      <b/>
      <i/>
      <sz val="10"/>
      <color rgb="FF000000"/>
      <name val="Arial"/>
      <family val="2"/>
      <charset val="238"/>
    </font>
    <font>
      <b/>
      <sz val="10"/>
      <color rgb="FF000000"/>
      <name val="Calibri"/>
      <family val="2"/>
      <charset val="238"/>
    </font>
    <font>
      <b/>
      <sz val="16"/>
      <color theme="0"/>
      <name val="Arial"/>
      <family val="2"/>
      <charset val="238"/>
    </font>
    <font>
      <b/>
      <sz val="14"/>
      <color theme="0"/>
      <name val="Arial"/>
      <family val="2"/>
      <charset val="238"/>
    </font>
    <font>
      <i/>
      <sz val="10"/>
      <color theme="0"/>
      <name val="Arial"/>
      <family val="2"/>
      <charset val="238"/>
    </font>
    <font>
      <b/>
      <i/>
      <sz val="10"/>
      <color theme="0"/>
      <name val="Arial"/>
      <family val="2"/>
      <charset val="238"/>
    </font>
    <font>
      <vertAlign val="superscript"/>
      <sz val="11"/>
      <color theme="1"/>
      <name val="Arial"/>
      <family val="2"/>
      <charset val="238"/>
    </font>
    <font>
      <i/>
      <sz val="11"/>
      <color rgb="FFFF0000"/>
      <name val="Arial"/>
      <family val="2"/>
      <charset val="238"/>
    </font>
    <font>
      <vertAlign val="superscript"/>
      <sz val="11"/>
      <name val="Arial"/>
      <family val="2"/>
      <charset val="238"/>
    </font>
    <font>
      <b/>
      <vertAlign val="superscript"/>
      <sz val="12"/>
      <name val="Arial"/>
      <family val="2"/>
      <charset val="238"/>
    </font>
    <font>
      <b/>
      <sz val="12"/>
      <color rgb="FFFF0000"/>
      <name val="Arial"/>
      <family val="2"/>
      <charset val="238"/>
    </font>
    <font>
      <i/>
      <sz val="11"/>
      <name val="Arial"/>
      <family val="2"/>
      <charset val="238"/>
    </font>
    <font>
      <sz val="9"/>
      <color indexed="81"/>
      <name val="Segoe UI"/>
      <family val="2"/>
      <charset val="238"/>
    </font>
    <font>
      <sz val="10"/>
      <color indexed="81"/>
      <name val="Segoe UI"/>
      <family val="2"/>
      <charset val="238"/>
    </font>
  </fonts>
  <fills count="15">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6" tint="-0.499984740745262"/>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3" tint="-0.249977111117893"/>
        <bgColor indexed="64"/>
      </patternFill>
    </fill>
    <fill>
      <patternFill patternType="solid">
        <fgColor rgb="FF92D05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FF0000"/>
        <bgColor indexed="64"/>
      </patternFill>
    </fill>
    <fill>
      <patternFill patternType="solid">
        <fgColor theme="6" tint="-0.249977111117893"/>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theme="0"/>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3">
    <xf numFmtId="0" fontId="0" fillId="0" borderId="0"/>
    <xf numFmtId="0" fontId="9" fillId="0" borderId="0"/>
    <xf numFmtId="0" fontId="27" fillId="0" borderId="0"/>
  </cellStyleXfs>
  <cellXfs count="200">
    <xf numFmtId="0" fontId="0" fillId="0" borderId="0" xfId="0"/>
    <xf numFmtId="0" fontId="2" fillId="0" borderId="0" xfId="0" applyFont="1"/>
    <xf numFmtId="0" fontId="3" fillId="0" borderId="0" xfId="0" applyFont="1"/>
    <xf numFmtId="0" fontId="3" fillId="0" borderId="0" xfId="0" applyFont="1" applyAlignment="1">
      <alignment horizontal="left" wrapText="1"/>
    </xf>
    <xf numFmtId="0" fontId="0" fillId="0" borderId="0" xfId="0" applyAlignment="1">
      <alignment vertical="center"/>
    </xf>
    <xf numFmtId="0" fontId="2" fillId="0" borderId="0" xfId="0" applyFont="1" applyAlignment="1">
      <alignment horizontal="center" vertical="center"/>
    </xf>
    <xf numFmtId="4" fontId="5" fillId="0" borderId="1" xfId="0" applyNumberFormat="1" applyFont="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xf>
    <xf numFmtId="0" fontId="0" fillId="0" borderId="0" xfId="0" applyFont="1"/>
    <xf numFmtId="0" fontId="0" fillId="0" borderId="0" xfId="0" applyFont="1" applyAlignment="1">
      <alignment vertical="center"/>
    </xf>
    <xf numFmtId="0" fontId="0" fillId="0" borderId="0" xfId="0" applyAlignment="1">
      <alignment horizontal="center"/>
    </xf>
    <xf numFmtId="0" fontId="2" fillId="0" borderId="0" xfId="0" applyFont="1" applyAlignment="1">
      <alignment horizontal="center"/>
    </xf>
    <xf numFmtId="0" fontId="3" fillId="0" borderId="0" xfId="0" applyFont="1" applyAlignment="1">
      <alignment horizontal="center"/>
    </xf>
    <xf numFmtId="0" fontId="3" fillId="0" borderId="0" xfId="0" applyFont="1" applyAlignment="1">
      <alignment horizontal="center" wrapText="1"/>
    </xf>
    <xf numFmtId="0" fontId="5" fillId="0" borderId="0" xfId="0" applyFont="1" applyFill="1" applyAlignment="1">
      <alignment wrapText="1"/>
    </xf>
    <xf numFmtId="0" fontId="3" fillId="0" borderId="0" xfId="0" applyFont="1" applyFill="1" applyBorder="1" applyAlignment="1">
      <alignment vertical="center"/>
    </xf>
    <xf numFmtId="0" fontId="3" fillId="6" borderId="1" xfId="0" applyFont="1" applyFill="1" applyBorder="1" applyAlignment="1">
      <alignment vertical="center" wrapText="1"/>
    </xf>
    <xf numFmtId="4" fontId="5" fillId="6" borderId="1" xfId="0" applyNumberFormat="1" applyFont="1" applyFill="1" applyBorder="1" applyAlignment="1">
      <alignment horizontal="center" vertical="center" wrapText="1"/>
    </xf>
    <xf numFmtId="0" fontId="12" fillId="7" borderId="1" xfId="0" applyFont="1" applyFill="1" applyBorder="1" applyAlignment="1">
      <alignment horizontal="center" vertical="center" wrapText="1"/>
    </xf>
    <xf numFmtId="0" fontId="3" fillId="6" borderId="5" xfId="0" applyFont="1" applyFill="1" applyBorder="1" applyAlignment="1">
      <alignment vertical="center" wrapText="1"/>
    </xf>
    <xf numFmtId="4" fontId="5" fillId="6" borderId="5" xfId="0" applyNumberFormat="1" applyFont="1" applyFill="1" applyBorder="1" applyAlignment="1">
      <alignment horizontal="center" vertical="center" wrapText="1"/>
    </xf>
    <xf numFmtId="4" fontId="4" fillId="6" borderId="12" xfId="0" applyNumberFormat="1" applyFont="1" applyFill="1" applyBorder="1" applyAlignment="1">
      <alignment horizontal="center" vertical="center" wrapText="1"/>
    </xf>
    <xf numFmtId="0" fontId="5" fillId="6" borderId="1" xfId="0" applyFont="1" applyFill="1" applyBorder="1" applyAlignment="1">
      <alignment horizontal="left" vertical="center" wrapText="1"/>
    </xf>
    <xf numFmtId="0" fontId="5" fillId="6" borderId="1" xfId="0"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left" vertical="center" wrapText="1"/>
    </xf>
    <xf numFmtId="4" fontId="8" fillId="0" borderId="0" xfId="0" applyNumberFormat="1" applyFont="1" applyFill="1" applyBorder="1" applyAlignment="1">
      <alignment horizontal="center" vertical="center" wrapText="1"/>
    </xf>
    <xf numFmtId="0" fontId="11" fillId="0" borderId="0" xfId="0" applyFont="1" applyAlignment="1">
      <alignment horizontal="left"/>
    </xf>
    <xf numFmtId="0" fontId="14" fillId="8" borderId="1" xfId="0" applyFont="1" applyFill="1" applyBorder="1" applyAlignment="1"/>
    <xf numFmtId="4" fontId="15" fillId="5" borderId="9" xfId="0" applyNumberFormat="1" applyFont="1" applyFill="1" applyBorder="1" applyAlignment="1">
      <alignment horizontal="center" vertical="center" wrapText="1"/>
    </xf>
    <xf numFmtId="0" fontId="5" fillId="6" borderId="12" xfId="0" applyFont="1" applyFill="1" applyBorder="1" applyAlignment="1">
      <alignment horizontal="left" vertical="center" wrapText="1"/>
    </xf>
    <xf numFmtId="4" fontId="5" fillId="0" borderId="12" xfId="0" applyNumberFormat="1" applyFont="1" applyBorder="1" applyAlignment="1">
      <alignment horizontal="center" vertical="center" wrapText="1"/>
    </xf>
    <xf numFmtId="4" fontId="5" fillId="2" borderId="1" xfId="0" applyNumberFormat="1" applyFont="1" applyFill="1" applyBorder="1" applyAlignment="1">
      <alignment horizontal="center" vertical="center" wrapText="1"/>
    </xf>
    <xf numFmtId="4" fontId="5" fillId="2" borderId="12" xfId="0" applyNumberFormat="1" applyFont="1" applyFill="1" applyBorder="1" applyAlignment="1">
      <alignment horizontal="center" vertical="center" wrapText="1"/>
    </xf>
    <xf numFmtId="4" fontId="4" fillId="6" borderId="6" xfId="0" applyNumberFormat="1" applyFont="1" applyFill="1" applyBorder="1" applyAlignment="1">
      <alignment horizontal="center" vertical="center" wrapText="1"/>
    </xf>
    <xf numFmtId="4" fontId="8" fillId="3" borderId="9" xfId="0" applyNumberFormat="1"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0" borderId="1" xfId="0" applyFont="1" applyBorder="1" applyAlignment="1">
      <alignment horizontal="center" vertical="center" wrapText="1"/>
    </xf>
    <xf numFmtId="4" fontId="5" fillId="9" borderId="1" xfId="0" applyNumberFormat="1" applyFont="1" applyFill="1" applyBorder="1" applyAlignment="1" applyProtection="1">
      <alignment horizontal="center" vertical="center" wrapText="1"/>
      <protection locked="0"/>
    </xf>
    <xf numFmtId="0" fontId="14" fillId="8" borderId="0" xfId="0" applyFont="1" applyFill="1" applyBorder="1" applyAlignment="1"/>
    <xf numFmtId="0" fontId="2" fillId="0" borderId="0" xfId="0" applyFont="1" applyBorder="1" applyAlignment="1">
      <alignment horizontal="left"/>
    </xf>
    <xf numFmtId="10" fontId="21" fillId="0" borderId="1" xfId="0" applyNumberFormat="1" applyFont="1" applyBorder="1" applyAlignment="1">
      <alignment horizontal="left"/>
    </xf>
    <xf numFmtId="4" fontId="4" fillId="9" borderId="1" xfId="0" applyNumberFormat="1" applyFont="1" applyFill="1" applyBorder="1" applyAlignment="1" applyProtection="1">
      <alignment horizontal="center" vertical="center" wrapText="1"/>
      <protection locked="0"/>
    </xf>
    <xf numFmtId="0" fontId="11" fillId="0" borderId="0" xfId="0" applyFont="1" applyAlignment="1">
      <alignment horizontal="left"/>
    </xf>
    <xf numFmtId="0" fontId="18" fillId="0" borderId="0" xfId="0" applyFont="1"/>
    <xf numFmtId="164" fontId="0" fillId="0" borderId="0" xfId="0" applyNumberFormat="1"/>
    <xf numFmtId="0" fontId="12" fillId="7" borderId="2"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2" fillId="7" borderId="8" xfId="0" applyFont="1" applyFill="1" applyBorder="1" applyAlignment="1">
      <alignment horizontal="center" vertical="center" wrapText="1"/>
    </xf>
    <xf numFmtId="0" fontId="11" fillId="0" borderId="0" xfId="0" applyFont="1" applyAlignment="1">
      <alignment horizontal="left"/>
    </xf>
    <xf numFmtId="4" fontId="15" fillId="5" borderId="0" xfId="0" applyNumberFormat="1" applyFont="1" applyFill="1" applyBorder="1" applyAlignment="1">
      <alignment horizontal="center" vertical="center" wrapText="1"/>
    </xf>
    <xf numFmtId="4" fontId="5" fillId="0" borderId="1" xfId="0" applyNumberFormat="1" applyFont="1" applyFill="1" applyBorder="1" applyAlignment="1" applyProtection="1">
      <alignment horizontal="center" vertical="center" wrapText="1"/>
      <protection locked="0"/>
    </xf>
    <xf numFmtId="4" fontId="5" fillId="0" borderId="6" xfId="0" applyNumberFormat="1" applyFont="1" applyFill="1" applyBorder="1" applyAlignment="1" applyProtection="1">
      <alignment horizontal="center" vertical="center" wrapText="1"/>
      <protection locked="0"/>
    </xf>
    <xf numFmtId="4" fontId="4" fillId="0" borderId="6" xfId="0" applyNumberFormat="1" applyFont="1" applyFill="1" applyBorder="1" applyAlignment="1" applyProtection="1">
      <alignment horizontal="center" vertical="center" wrapText="1"/>
      <protection locked="0"/>
    </xf>
    <xf numFmtId="4" fontId="5" fillId="0" borderId="8" xfId="0" applyNumberFormat="1" applyFont="1" applyFill="1" applyBorder="1" applyAlignment="1" applyProtection="1">
      <alignment horizontal="center" vertical="center" wrapText="1"/>
      <protection locked="0"/>
    </xf>
    <xf numFmtId="4" fontId="5" fillId="0" borderId="26" xfId="0" applyNumberFormat="1" applyFont="1" applyFill="1" applyBorder="1" applyAlignment="1" applyProtection="1">
      <alignment horizontal="center" vertical="center" wrapText="1"/>
      <protection locked="0"/>
    </xf>
    <xf numFmtId="0" fontId="20"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6" fillId="0" borderId="13" xfId="0" applyFont="1" applyFill="1" applyBorder="1" applyAlignment="1">
      <alignment horizontal="left" vertical="center"/>
    </xf>
    <xf numFmtId="0" fontId="20" fillId="0" borderId="10" xfId="0" applyFont="1" applyFill="1" applyBorder="1" applyAlignment="1">
      <alignment horizontal="left" vertical="center"/>
    </xf>
    <xf numFmtId="0" fontId="22" fillId="0" borderId="10" xfId="0" applyFont="1" applyFill="1" applyBorder="1" applyAlignment="1">
      <alignment horizontal="left" vertical="center"/>
    </xf>
    <xf numFmtId="4" fontId="5" fillId="0" borderId="2" xfId="0" applyNumberFormat="1" applyFont="1" applyFill="1" applyBorder="1" applyAlignment="1" applyProtection="1">
      <alignment horizontal="center" vertical="center" wrapText="1"/>
      <protection locked="0"/>
    </xf>
    <xf numFmtId="4" fontId="5" fillId="0" borderId="25" xfId="0" applyNumberFormat="1" applyFont="1" applyFill="1" applyBorder="1" applyAlignment="1" applyProtection="1">
      <alignment horizontal="center" vertical="center" wrapText="1"/>
      <protection locked="0"/>
    </xf>
    <xf numFmtId="0" fontId="20" fillId="0" borderId="24" xfId="0" applyFont="1" applyFill="1" applyBorder="1" applyAlignment="1">
      <alignment horizontal="left" vertical="center"/>
    </xf>
    <xf numFmtId="4" fontId="4" fillId="6" borderId="27" xfId="0" applyNumberFormat="1" applyFont="1" applyFill="1" applyBorder="1" applyAlignment="1">
      <alignment horizontal="center" vertical="center" wrapText="1"/>
    </xf>
    <xf numFmtId="0" fontId="22" fillId="0" borderId="24" xfId="0" applyFont="1" applyFill="1" applyBorder="1" applyAlignment="1">
      <alignment horizontal="left" vertical="center"/>
    </xf>
    <xf numFmtId="4" fontId="4" fillId="0" borderId="25" xfId="0" applyNumberFormat="1" applyFont="1" applyFill="1" applyBorder="1" applyAlignment="1" applyProtection="1">
      <alignment horizontal="center" vertical="center" wrapText="1"/>
      <protection locked="0"/>
    </xf>
    <xf numFmtId="4" fontId="5" fillId="0" borderId="7" xfId="0" applyNumberFormat="1" applyFont="1" applyFill="1" applyBorder="1" applyAlignment="1" applyProtection="1">
      <alignment horizontal="center" vertical="center" wrapText="1"/>
      <protection locked="0"/>
    </xf>
    <xf numFmtId="4" fontId="5" fillId="0" borderId="22" xfId="0" applyNumberFormat="1" applyFont="1" applyFill="1" applyBorder="1" applyAlignment="1" applyProtection="1">
      <alignment horizontal="center" vertical="center" wrapText="1"/>
      <protection locked="0"/>
    </xf>
    <xf numFmtId="0" fontId="12" fillId="7" borderId="8" xfId="0" applyFont="1" applyFill="1" applyBorder="1" applyAlignment="1">
      <alignment horizontal="center" vertical="center" wrapText="1"/>
    </xf>
    <xf numFmtId="0" fontId="3" fillId="6" borderId="8" xfId="0" applyFont="1" applyFill="1" applyBorder="1" applyAlignment="1">
      <alignment vertical="center" wrapText="1"/>
    </xf>
    <xf numFmtId="0" fontId="5" fillId="6" borderId="28" xfId="0" applyFont="1" applyFill="1" applyBorder="1" applyAlignment="1">
      <alignment horizontal="justify" vertical="center" wrapText="1"/>
    </xf>
    <xf numFmtId="0" fontId="0" fillId="0" borderId="1" xfId="0" applyBorder="1" applyAlignment="1">
      <alignment horizontal="center" vertical="center"/>
    </xf>
    <xf numFmtId="0" fontId="3" fillId="0" borderId="8" xfId="0" applyFont="1" applyFill="1" applyBorder="1" applyAlignment="1">
      <alignment vertical="center" wrapText="1"/>
    </xf>
    <xf numFmtId="0" fontId="0" fillId="0" borderId="1" xfId="0" applyBorder="1"/>
    <xf numFmtId="0" fontId="0" fillId="0" borderId="1" xfId="0" applyBorder="1" applyAlignment="1">
      <alignment vertical="center"/>
    </xf>
    <xf numFmtId="0" fontId="28" fillId="0" borderId="1" xfId="0" applyFont="1" applyBorder="1" applyAlignment="1">
      <alignment horizontal="center" vertical="center"/>
    </xf>
    <xf numFmtId="4" fontId="4" fillId="6" borderId="5" xfId="0" applyNumberFormat="1" applyFont="1" applyFill="1" applyBorder="1" applyAlignment="1">
      <alignment horizontal="center" vertical="center" wrapText="1"/>
    </xf>
    <xf numFmtId="0" fontId="1" fillId="0" borderId="8" xfId="0" applyFont="1" applyFill="1" applyBorder="1" applyAlignment="1">
      <alignment vertical="center" wrapText="1"/>
    </xf>
    <xf numFmtId="0" fontId="2" fillId="0" borderId="0" xfId="0" applyFont="1" applyAlignment="1">
      <alignment horizontal="right"/>
    </xf>
    <xf numFmtId="0" fontId="1" fillId="0" borderId="0" xfId="0" applyFont="1" applyFill="1" applyBorder="1" applyAlignment="1"/>
    <xf numFmtId="0" fontId="1" fillId="0" borderId="0" xfId="0" applyFont="1" applyFill="1" applyBorder="1" applyAlignment="1">
      <alignment horizontal="center"/>
    </xf>
    <xf numFmtId="0" fontId="14" fillId="8" borderId="30" xfId="0" applyFont="1" applyFill="1" applyBorder="1" applyAlignment="1">
      <alignment horizontal="left" vertical="center"/>
    </xf>
    <xf numFmtId="0" fontId="14" fillId="8" borderId="5" xfId="0" applyFont="1" applyFill="1" applyBorder="1" applyAlignment="1">
      <alignment horizontal="left" vertical="center"/>
    </xf>
    <xf numFmtId="0" fontId="32" fillId="4" borderId="39" xfId="0" applyFont="1" applyFill="1" applyBorder="1" applyAlignment="1">
      <alignment horizontal="left" vertical="center" wrapText="1"/>
    </xf>
    <xf numFmtId="0" fontId="36" fillId="11" borderId="40" xfId="0" applyFont="1" applyFill="1" applyBorder="1" applyAlignment="1">
      <alignment horizontal="center" vertical="center" wrapText="1"/>
    </xf>
    <xf numFmtId="0" fontId="37" fillId="4" borderId="39" xfId="0" applyFont="1" applyFill="1" applyBorder="1" applyAlignment="1">
      <alignment horizontal="left" vertical="center" wrapText="1"/>
    </xf>
    <xf numFmtId="0" fontId="3" fillId="4" borderId="39" xfId="0" applyFont="1" applyFill="1" applyBorder="1" applyAlignment="1">
      <alignment horizontal="left" vertical="center" wrapText="1"/>
    </xf>
    <xf numFmtId="3" fontId="5" fillId="4" borderId="39" xfId="0" applyNumberFormat="1" applyFont="1" applyFill="1" applyBorder="1" applyAlignment="1" applyProtection="1">
      <alignment horizontal="left" vertical="center"/>
      <protection locked="0"/>
    </xf>
    <xf numFmtId="0" fontId="3" fillId="13" borderId="39" xfId="0" applyFont="1" applyFill="1" applyBorder="1" applyAlignment="1">
      <alignment horizontal="left" vertical="center" wrapText="1"/>
    </xf>
    <xf numFmtId="3" fontId="5" fillId="3" borderId="39" xfId="0" applyNumberFormat="1" applyFont="1" applyFill="1" applyBorder="1" applyAlignment="1" applyProtection="1">
      <alignment horizontal="left" vertical="center" wrapText="1"/>
      <protection locked="0"/>
    </xf>
    <xf numFmtId="3" fontId="5" fillId="3" borderId="42" xfId="0" applyNumberFormat="1" applyFont="1" applyFill="1" applyBorder="1" applyAlignment="1" applyProtection="1">
      <alignment horizontal="left" vertical="center" wrapText="1"/>
      <protection locked="0"/>
    </xf>
    <xf numFmtId="3" fontId="8" fillId="14" borderId="11" xfId="0" applyNumberFormat="1" applyFont="1" applyFill="1" applyBorder="1" applyAlignment="1" applyProtection="1">
      <alignment horizontal="left" vertical="center" wrapText="1"/>
      <protection locked="0"/>
    </xf>
    <xf numFmtId="3" fontId="4" fillId="0" borderId="13" xfId="0" applyNumberFormat="1" applyFont="1" applyFill="1" applyBorder="1" applyAlignment="1" applyProtection="1">
      <alignment horizontal="center" wrapText="1"/>
      <protection locked="0"/>
    </xf>
    <xf numFmtId="0" fontId="0" fillId="0" borderId="0" xfId="0" applyBorder="1" applyAlignment="1"/>
    <xf numFmtId="0" fontId="3" fillId="0" borderId="0" xfId="0" applyFont="1" applyAlignment="1"/>
    <xf numFmtId="4" fontId="3" fillId="9" borderId="1" xfId="0" applyNumberFormat="1" applyFont="1" applyFill="1" applyBorder="1" applyAlignment="1" applyProtection="1">
      <alignment horizontal="center" vertical="center" wrapText="1"/>
      <protection locked="0"/>
    </xf>
    <xf numFmtId="4" fontId="3" fillId="6" borderId="1" xfId="0" applyNumberFormat="1" applyFont="1" applyFill="1" applyBorder="1" applyAlignment="1">
      <alignment horizontal="center" vertical="center" wrapText="1"/>
    </xf>
    <xf numFmtId="4" fontId="3" fillId="6" borderId="5" xfId="0" applyNumberFormat="1" applyFont="1" applyFill="1" applyBorder="1" applyAlignment="1">
      <alignment horizontal="center" vertical="center" wrapText="1"/>
    </xf>
    <xf numFmtId="4" fontId="1" fillId="6" borderId="1" xfId="0" applyNumberFormat="1" applyFont="1" applyFill="1" applyBorder="1" applyAlignment="1">
      <alignment horizontal="center" vertical="center" wrapText="1"/>
    </xf>
    <xf numFmtId="4" fontId="1" fillId="6" borderId="5" xfId="0" applyNumberFormat="1" applyFont="1" applyFill="1" applyBorder="1" applyAlignment="1">
      <alignment horizontal="center" vertical="center" wrapText="1"/>
    </xf>
    <xf numFmtId="4" fontId="1" fillId="9" borderId="1" xfId="0" applyNumberFormat="1" applyFont="1" applyFill="1" applyBorder="1" applyAlignment="1" applyProtection="1">
      <alignment horizontal="center" vertical="center" wrapText="1"/>
      <protection locked="0"/>
    </xf>
    <xf numFmtId="165" fontId="5" fillId="0" borderId="1" xfId="0" applyNumberFormat="1" applyFont="1" applyBorder="1" applyAlignment="1">
      <alignment horizontal="center" vertical="center" wrapText="1"/>
    </xf>
    <xf numFmtId="165" fontId="3" fillId="0" borderId="1" xfId="0" applyNumberFormat="1" applyFont="1" applyBorder="1" applyAlignment="1">
      <alignment horizontal="center" vertical="center" wrapText="1"/>
    </xf>
    <xf numFmtId="165" fontId="5" fillId="6" borderId="1" xfId="0" applyNumberFormat="1" applyFont="1" applyFill="1" applyBorder="1" applyAlignment="1">
      <alignment horizontal="center" vertical="center" wrapText="1"/>
    </xf>
    <xf numFmtId="4" fontId="0" fillId="0" borderId="0" xfId="0" applyNumberFormat="1"/>
    <xf numFmtId="0" fontId="1" fillId="6" borderId="23" xfId="0" applyFont="1" applyFill="1" applyBorder="1" applyAlignment="1">
      <alignment vertical="center" wrapText="1"/>
    </xf>
    <xf numFmtId="0" fontId="26" fillId="0" borderId="7" xfId="0" applyFont="1" applyBorder="1" applyAlignment="1">
      <alignment wrapText="1"/>
    </xf>
    <xf numFmtId="0" fontId="26" fillId="0" borderId="8" xfId="0" applyFont="1" applyBorder="1" applyAlignment="1">
      <alignment wrapText="1"/>
    </xf>
    <xf numFmtId="0" fontId="12" fillId="7" borderId="2"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2" fillId="7" borderId="8" xfId="0" applyFont="1" applyFill="1" applyBorder="1" applyAlignment="1">
      <alignment horizontal="center" vertical="center" wrapText="1"/>
    </xf>
    <xf numFmtId="0" fontId="15" fillId="5" borderId="3" xfId="0" applyFont="1" applyFill="1" applyBorder="1" applyAlignment="1">
      <alignment horizontal="left" wrapText="1"/>
    </xf>
    <xf numFmtId="0" fontId="15" fillId="5" borderId="4" xfId="0" applyFont="1" applyFill="1" applyBorder="1" applyAlignment="1">
      <alignment horizontal="left" wrapText="1"/>
    </xf>
    <xf numFmtId="0" fontId="8" fillId="3" borderId="3" xfId="0" applyFont="1" applyFill="1" applyBorder="1" applyAlignment="1">
      <alignment horizontal="left" vertical="center" wrapText="1"/>
    </xf>
    <xf numFmtId="0" fontId="8" fillId="3" borderId="4" xfId="0" applyFont="1" applyFill="1" applyBorder="1" applyAlignment="1">
      <alignment horizontal="left" vertical="center" wrapText="1"/>
    </xf>
    <xf numFmtId="0" fontId="7" fillId="6" borderId="11" xfId="0" applyFont="1" applyFill="1" applyBorder="1" applyAlignment="1">
      <alignment horizontal="left" wrapText="1"/>
    </xf>
    <xf numFmtId="0" fontId="7" fillId="6" borderId="12" xfId="0" applyFont="1" applyFill="1" applyBorder="1" applyAlignment="1">
      <alignment horizontal="left" wrapText="1"/>
    </xf>
    <xf numFmtId="4" fontId="5" fillId="9" borderId="2" xfId="0" applyNumberFormat="1" applyFont="1" applyFill="1" applyBorder="1" applyAlignment="1" applyProtection="1">
      <alignment horizontal="center" vertical="center" wrapText="1"/>
      <protection locked="0"/>
    </xf>
    <xf numFmtId="4" fontId="5" fillId="9" borderId="7" xfId="0" applyNumberFormat="1" applyFont="1" applyFill="1" applyBorder="1" applyAlignment="1" applyProtection="1">
      <alignment horizontal="center" vertical="center" wrapText="1"/>
      <protection locked="0"/>
    </xf>
    <xf numFmtId="4" fontId="5" fillId="9" borderId="8" xfId="0" applyNumberFormat="1" applyFont="1" applyFill="1" applyBorder="1" applyAlignment="1" applyProtection="1">
      <alignment horizontal="center" vertical="center" wrapText="1"/>
      <protection locked="0"/>
    </xf>
    <xf numFmtId="0" fontId="6" fillId="4" borderId="14" xfId="0" applyFont="1" applyFill="1" applyBorder="1" applyAlignment="1">
      <alignment horizontal="left" vertical="center"/>
    </xf>
    <xf numFmtId="0" fontId="0" fillId="0" borderId="15" xfId="0" applyBorder="1" applyAlignment="1">
      <alignment horizontal="left" vertical="center"/>
    </xf>
    <xf numFmtId="4" fontId="8" fillId="3" borderId="20" xfId="0" applyNumberFormat="1" applyFont="1" applyFill="1" applyBorder="1" applyAlignment="1">
      <alignment horizontal="center" vertical="center" wrapText="1"/>
    </xf>
    <xf numFmtId="4" fontId="8" fillId="3" borderId="16" xfId="0" applyNumberFormat="1" applyFont="1" applyFill="1" applyBorder="1" applyAlignment="1">
      <alignment horizontal="center" vertical="center" wrapText="1"/>
    </xf>
    <xf numFmtId="4" fontId="8" fillId="3" borderId="21" xfId="0" applyNumberFormat="1" applyFont="1" applyFill="1" applyBorder="1" applyAlignment="1">
      <alignment horizontal="center" vertical="center" wrapText="1"/>
    </xf>
    <xf numFmtId="0" fontId="22" fillId="4" borderId="14" xfId="0" applyFont="1" applyFill="1" applyBorder="1" applyAlignment="1">
      <alignment horizontal="left" vertical="center"/>
    </xf>
    <xf numFmtId="0" fontId="0" fillId="0" borderId="19" xfId="0" applyBorder="1" applyAlignment="1">
      <alignment horizontal="left" vertical="center"/>
    </xf>
    <xf numFmtId="0" fontId="20" fillId="4" borderId="14" xfId="0" applyFont="1" applyFill="1" applyBorder="1" applyAlignment="1">
      <alignment horizontal="left" vertical="center"/>
    </xf>
    <xf numFmtId="0" fontId="8" fillId="3" borderId="18" xfId="0" applyFont="1" applyFill="1" applyBorder="1" applyAlignment="1">
      <alignment horizontal="left" vertical="center" wrapText="1"/>
    </xf>
    <xf numFmtId="0" fontId="8" fillId="3" borderId="0" xfId="0" applyFont="1" applyFill="1" applyBorder="1" applyAlignment="1">
      <alignment horizontal="left" vertical="center" wrapText="1"/>
    </xf>
    <xf numFmtId="0" fontId="0" fillId="0" borderId="0" xfId="0" applyAlignment="1">
      <alignment horizontal="center" vertical="center"/>
    </xf>
    <xf numFmtId="0" fontId="17" fillId="0" borderId="0" xfId="0" applyFont="1" applyAlignment="1">
      <alignment horizontal="right"/>
    </xf>
    <xf numFmtId="0" fontId="0" fillId="0" borderId="0" xfId="0" applyAlignment="1"/>
    <xf numFmtId="0" fontId="20" fillId="4" borderId="15" xfId="0" applyFont="1" applyFill="1" applyBorder="1" applyAlignment="1">
      <alignment horizontal="left" vertical="center"/>
    </xf>
    <xf numFmtId="0" fontId="6" fillId="4" borderId="3" xfId="0" applyFont="1" applyFill="1" applyBorder="1" applyAlignment="1">
      <alignment horizontal="left" vertical="center" wrapText="1"/>
    </xf>
    <xf numFmtId="0" fontId="0" fillId="0" borderId="4" xfId="0" applyBorder="1" applyAlignment="1">
      <alignment horizontal="left" vertical="center" wrapText="1"/>
    </xf>
    <xf numFmtId="0" fontId="0" fillId="0" borderId="17" xfId="0" applyBorder="1" applyAlignment="1">
      <alignment horizontal="left" vertical="center" wrapText="1"/>
    </xf>
    <xf numFmtId="0" fontId="20" fillId="4" borderId="5" xfId="0" applyFont="1" applyFill="1" applyBorder="1" applyAlignment="1">
      <alignment horizontal="left" vertical="center"/>
    </xf>
    <xf numFmtId="0" fontId="0" fillId="0" borderId="5" xfId="0" applyBorder="1" applyAlignment="1">
      <alignment horizontal="left" vertical="center"/>
    </xf>
    <xf numFmtId="0" fontId="2" fillId="0" borderId="1" xfId="0" applyFont="1" applyBorder="1" applyAlignment="1">
      <alignment horizontal="left"/>
    </xf>
    <xf numFmtId="0" fontId="0" fillId="0" borderId="1" xfId="0" applyBorder="1" applyAlignment="1">
      <alignment horizontal="left"/>
    </xf>
    <xf numFmtId="0" fontId="11" fillId="0" borderId="0" xfId="0" applyFont="1" applyAlignment="1">
      <alignment horizontal="left"/>
    </xf>
    <xf numFmtId="0" fontId="1" fillId="6" borderId="7" xfId="0" applyFont="1" applyFill="1" applyBorder="1" applyAlignment="1">
      <alignment vertical="center" wrapText="1"/>
    </xf>
    <xf numFmtId="0" fontId="34" fillId="11" borderId="2" xfId="0" applyFont="1" applyFill="1" applyBorder="1" applyAlignment="1">
      <alignment horizontal="center" vertical="center"/>
    </xf>
    <xf numFmtId="0" fontId="34" fillId="11" borderId="7" xfId="0" applyFont="1" applyFill="1" applyBorder="1" applyAlignment="1">
      <alignment horizontal="center" vertical="center"/>
    </xf>
    <xf numFmtId="0" fontId="34" fillId="11" borderId="8" xfId="0" applyFont="1" applyFill="1" applyBorder="1" applyAlignment="1">
      <alignment horizontal="center" vertical="center"/>
    </xf>
    <xf numFmtId="0" fontId="29" fillId="0" borderId="0" xfId="0" applyFont="1" applyFill="1" applyAlignment="1">
      <alignment horizontal="justify" vertical="justify" wrapText="1"/>
    </xf>
    <xf numFmtId="0" fontId="29" fillId="0" borderId="0" xfId="0" applyFont="1" applyFill="1" applyAlignment="1">
      <alignment horizontal="left" vertical="justify"/>
    </xf>
    <xf numFmtId="0" fontId="29" fillId="0" borderId="29" xfId="0" applyFont="1" applyFill="1" applyBorder="1" applyAlignment="1">
      <alignment horizontal="center" vertical="justify" wrapText="1"/>
    </xf>
    <xf numFmtId="0"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0" fontId="30" fillId="0" borderId="0" xfId="0" applyFont="1" applyAlignment="1">
      <alignment horizontal="left" vertical="center" wrapText="1"/>
    </xf>
    <xf numFmtId="0" fontId="31" fillId="10" borderId="31" xfId="0" applyFont="1" applyFill="1" applyBorder="1" applyAlignment="1">
      <alignment horizontal="left" vertical="center" wrapText="1"/>
    </xf>
    <xf numFmtId="0" fontId="31" fillId="10" borderId="35" xfId="0" applyFont="1" applyFill="1" applyBorder="1" applyAlignment="1">
      <alignment horizontal="left" vertical="center" wrapText="1"/>
    </xf>
    <xf numFmtId="0" fontId="31" fillId="10" borderId="32" xfId="0" applyFont="1" applyFill="1" applyBorder="1" applyAlignment="1">
      <alignment horizontal="center" vertical="center" wrapText="1"/>
    </xf>
    <xf numFmtId="0" fontId="31" fillId="10" borderId="13" xfId="0" applyFont="1" applyFill="1" applyBorder="1" applyAlignment="1">
      <alignment horizontal="center" vertical="center" wrapText="1"/>
    </xf>
    <xf numFmtId="0" fontId="31" fillId="10" borderId="33" xfId="0" applyFont="1" applyFill="1" applyBorder="1" applyAlignment="1">
      <alignment horizontal="center" vertical="center" wrapText="1"/>
    </xf>
    <xf numFmtId="0" fontId="31" fillId="10" borderId="36" xfId="0" applyFont="1" applyFill="1" applyBorder="1" applyAlignment="1">
      <alignment horizontal="center" vertical="center" wrapText="1"/>
    </xf>
    <xf numFmtId="0" fontId="31" fillId="10" borderId="29" xfId="0" applyFont="1" applyFill="1" applyBorder="1" applyAlignment="1">
      <alignment horizontal="center" vertical="center" wrapText="1"/>
    </xf>
    <xf numFmtId="0" fontId="31" fillId="10" borderId="37" xfId="0" applyFont="1" applyFill="1" applyBorder="1" applyAlignment="1">
      <alignment horizontal="center" vertical="center" wrapText="1"/>
    </xf>
    <xf numFmtId="0" fontId="31" fillId="10" borderId="34" xfId="0" applyFont="1" applyFill="1" applyBorder="1" applyAlignment="1">
      <alignment horizontal="center" vertical="center" wrapText="1"/>
    </xf>
    <xf numFmtId="0" fontId="31" fillId="10" borderId="38" xfId="0" applyFont="1" applyFill="1" applyBorder="1" applyAlignment="1">
      <alignment horizontal="center" vertical="center" wrapText="1"/>
    </xf>
    <xf numFmtId="0" fontId="11" fillId="0" borderId="14" xfId="0" applyFont="1" applyBorder="1" applyAlignment="1">
      <alignment horizontal="justify" vertical="top" wrapText="1"/>
    </xf>
    <xf numFmtId="0" fontId="11" fillId="0" borderId="15" xfId="0" applyFont="1" applyBorder="1" applyAlignment="1">
      <alignment horizontal="justify" vertical="top" wrapText="1"/>
    </xf>
    <xf numFmtId="0" fontId="11" fillId="0" borderId="41" xfId="0" applyFont="1" applyBorder="1" applyAlignment="1">
      <alignment horizontal="justify" vertical="top" wrapText="1"/>
    </xf>
    <xf numFmtId="0" fontId="32" fillId="0" borderId="1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9" fillId="8" borderId="14" xfId="0" applyFont="1" applyFill="1" applyBorder="1" applyAlignment="1">
      <alignment horizontal="left" vertical="center" wrapText="1"/>
    </xf>
    <xf numFmtId="0" fontId="39" fillId="8" borderId="15" xfId="0" applyFont="1" applyFill="1" applyBorder="1" applyAlignment="1">
      <alignment horizontal="left" vertical="center" wrapText="1"/>
    </xf>
    <xf numFmtId="0" fontId="39" fillId="8" borderId="41" xfId="0" applyFont="1" applyFill="1" applyBorder="1" applyAlignment="1">
      <alignment horizontal="left" vertical="center" wrapText="1"/>
    </xf>
    <xf numFmtId="0" fontId="10" fillId="12" borderId="1" xfId="0" applyFont="1" applyFill="1" applyBorder="1" applyAlignment="1">
      <alignment horizontal="center" vertical="center" wrapText="1"/>
    </xf>
    <xf numFmtId="0" fontId="10" fillId="12" borderId="40" xfId="0" applyFont="1" applyFill="1" applyBorder="1" applyAlignment="1">
      <alignment horizontal="center" vertical="center" wrapText="1"/>
    </xf>
    <xf numFmtId="0" fontId="44" fillId="12" borderId="1" xfId="0" applyFont="1" applyFill="1" applyBorder="1" applyAlignment="1">
      <alignment horizontal="center" vertical="center" wrapText="1"/>
    </xf>
    <xf numFmtId="0" fontId="44" fillId="12" borderId="40" xfId="0" applyFont="1" applyFill="1" applyBorder="1" applyAlignment="1">
      <alignment horizontal="center" vertical="center" wrapText="1"/>
    </xf>
    <xf numFmtId="4" fontId="3" fillId="12" borderId="1" xfId="0" applyNumberFormat="1" applyFont="1" applyFill="1" applyBorder="1" applyAlignment="1">
      <alignment horizontal="center" vertical="center" wrapText="1"/>
    </xf>
    <xf numFmtId="0" fontId="3" fillId="12" borderId="1" xfId="0" applyFont="1" applyFill="1" applyBorder="1" applyAlignment="1">
      <alignment horizontal="center" vertical="center" wrapText="1"/>
    </xf>
    <xf numFmtId="0" fontId="3" fillId="12" borderId="4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43" xfId="0" applyFont="1" applyFill="1" applyBorder="1" applyAlignment="1">
      <alignment horizontal="center" vertical="center" wrapText="1"/>
    </xf>
    <xf numFmtId="4" fontId="9" fillId="14" borderId="44" xfId="0" applyNumberFormat="1" applyFont="1" applyFill="1" applyBorder="1" applyAlignment="1" applyProtection="1">
      <alignment horizontal="center" vertical="center"/>
      <protection locked="0"/>
    </xf>
    <xf numFmtId="4" fontId="9" fillId="14" borderId="4" xfId="0" applyNumberFormat="1" applyFont="1" applyFill="1" applyBorder="1" applyAlignment="1" applyProtection="1">
      <alignment horizontal="center" vertical="center"/>
      <protection locked="0"/>
    </xf>
    <xf numFmtId="4" fontId="9" fillId="14" borderId="17" xfId="0" applyNumberFormat="1" applyFont="1" applyFill="1" applyBorder="1" applyAlignment="1" applyProtection="1">
      <alignment horizontal="center" vertical="center"/>
      <protection locked="0"/>
    </xf>
    <xf numFmtId="3" fontId="29" fillId="0" borderId="3" xfId="0" applyNumberFormat="1" applyFont="1" applyFill="1" applyBorder="1" applyAlignment="1" applyProtection="1">
      <alignment horizontal="center" wrapText="1"/>
      <protection locked="0"/>
    </xf>
    <xf numFmtId="3" fontId="29" fillId="0" borderId="4" xfId="0" applyNumberFormat="1" applyFont="1" applyFill="1" applyBorder="1" applyAlignment="1" applyProtection="1">
      <alignment horizontal="center" wrapText="1"/>
      <protection locked="0"/>
    </xf>
    <xf numFmtId="3" fontId="29" fillId="0" borderId="17" xfId="0" applyNumberFormat="1" applyFont="1" applyFill="1" applyBorder="1" applyAlignment="1" applyProtection="1">
      <alignment horizontal="center" wrapText="1"/>
      <protection locked="0"/>
    </xf>
    <xf numFmtId="0" fontId="3" fillId="0" borderId="16" xfId="0" applyFont="1" applyBorder="1" applyAlignment="1">
      <alignment horizontal="center"/>
    </xf>
    <xf numFmtId="0" fontId="3" fillId="0" borderId="14" xfId="0" applyFont="1" applyBorder="1" applyAlignment="1">
      <alignment horizontal="justify" vertical="top" wrapText="1"/>
    </xf>
    <xf numFmtId="0" fontId="1" fillId="0" borderId="15" xfId="0" applyFont="1" applyBorder="1" applyAlignment="1">
      <alignment horizontal="justify" vertical="top" wrapText="1"/>
    </xf>
    <xf numFmtId="0" fontId="1" fillId="0" borderId="41" xfId="0" applyFont="1" applyBorder="1" applyAlignment="1">
      <alignment horizontal="justify" vertical="top" wrapText="1"/>
    </xf>
    <xf numFmtId="0" fontId="4" fillId="0" borderId="45" xfId="0" applyFont="1" applyBorder="1" applyAlignment="1">
      <alignment horizontal="left" vertical="top"/>
    </xf>
    <xf numFmtId="0" fontId="4" fillId="0" borderId="46" xfId="0" applyFont="1" applyBorder="1" applyAlignment="1">
      <alignment horizontal="left" vertical="top"/>
    </xf>
    <xf numFmtId="0" fontId="4" fillId="0" borderId="47" xfId="0" applyFont="1" applyBorder="1" applyAlignment="1">
      <alignment horizontal="left" vertical="top"/>
    </xf>
    <xf numFmtId="0" fontId="10" fillId="12" borderId="2" xfId="0" applyFont="1" applyFill="1" applyBorder="1" applyAlignment="1">
      <alignment horizontal="center" vertical="center" wrapText="1"/>
    </xf>
    <xf numFmtId="0" fontId="10" fillId="12" borderId="7" xfId="0" applyFont="1" applyFill="1" applyBorder="1" applyAlignment="1">
      <alignment horizontal="center" vertical="center" wrapText="1"/>
    </xf>
    <xf numFmtId="0" fontId="10" fillId="12" borderId="48" xfId="0" applyFont="1" applyFill="1" applyBorder="1" applyAlignment="1">
      <alignment horizontal="center" vertical="center" wrapText="1"/>
    </xf>
    <xf numFmtId="0" fontId="3" fillId="0" borderId="22" xfId="0" applyFont="1" applyBorder="1" applyAlignment="1">
      <alignment horizontal="center"/>
    </xf>
    <xf numFmtId="0" fontId="0" fillId="0" borderId="0" xfId="0" applyBorder="1" applyAlignment="1">
      <alignment horizontal="center"/>
    </xf>
  </cellXfs>
  <cellStyles count="3">
    <cellStyle name="Normálna" xfId="0" builtinId="0"/>
    <cellStyle name="Normálna 2" xfId="1"/>
    <cellStyle name="normální_POL.XLS" xfId="2"/>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3</xdr:col>
      <xdr:colOff>0</xdr:colOff>
      <xdr:row>4</xdr:row>
      <xdr:rowOff>0</xdr:rowOff>
    </xdr:from>
    <xdr:to>
      <xdr:col>5</xdr:col>
      <xdr:colOff>390525</xdr:colOff>
      <xdr:row>4</xdr:row>
      <xdr:rowOff>0</xdr:rowOff>
    </xdr:to>
    <xdr:grpSp>
      <xdr:nvGrpSpPr>
        <xdr:cNvPr id="3" name="Skupina 2"/>
        <xdr:cNvGrpSpPr>
          <a:grpSpLocks/>
        </xdr:cNvGrpSpPr>
      </xdr:nvGrpSpPr>
      <xdr:grpSpPr bwMode="auto">
        <a:xfrm>
          <a:off x="4146176" y="728382"/>
          <a:ext cx="1690408" cy="0"/>
          <a:chOff x="0" y="0"/>
          <a:chExt cx="5643349" cy="375313"/>
        </a:xfrm>
      </xdr:grpSpPr>
      <xdr:pic>
        <xdr:nvPicPr>
          <xdr:cNvPr id="5" name="Obrázok 3" descr="logoOPKZPppt.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119"/>
            <a:ext cx="1801504" cy="3411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Obrázok 4" descr="C:\Users\ruzickova\AppData\Local\Microsoft\Windows\Temporary Internet Files\Content.Word\EU-EFRR-HORIZ-COLOR.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67636" y="0"/>
            <a:ext cx="2204113" cy="375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Obrázok 5" descr="SZSRppt.jpg"/>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36275" y="13648"/>
            <a:ext cx="307074" cy="34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Obrázok 6" descr="nove_logo_SIEA"/>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524233" y="13648"/>
            <a:ext cx="518615" cy="34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xdr:col>
      <xdr:colOff>145676</xdr:colOff>
      <xdr:row>2</xdr:row>
      <xdr:rowOff>44824</xdr:rowOff>
    </xdr:from>
    <xdr:to>
      <xdr:col>8</xdr:col>
      <xdr:colOff>997323</xdr:colOff>
      <xdr:row>5</xdr:row>
      <xdr:rowOff>117662</xdr:rowOff>
    </xdr:to>
    <xdr:grpSp>
      <xdr:nvGrpSpPr>
        <xdr:cNvPr id="14" name="Skupina 13"/>
        <xdr:cNvGrpSpPr/>
      </xdr:nvGrpSpPr>
      <xdr:grpSpPr>
        <a:xfrm>
          <a:off x="750794" y="425824"/>
          <a:ext cx="8807823" cy="610720"/>
          <a:chOff x="0" y="0"/>
          <a:chExt cx="5834418" cy="388962"/>
        </a:xfrm>
      </xdr:grpSpPr>
      <xdr:pic>
        <xdr:nvPicPr>
          <xdr:cNvPr id="15" name="Obrázok 14" descr="logoOPKZPppt.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7296"/>
            <a:ext cx="1910686" cy="361666"/>
          </a:xfrm>
          <a:prstGeom prst="rect">
            <a:avLst/>
          </a:prstGeom>
          <a:noFill/>
          <a:ln>
            <a:noFill/>
          </a:ln>
        </xdr:spPr>
      </xdr:pic>
      <xdr:pic>
        <xdr:nvPicPr>
          <xdr:cNvPr id="16" name="Obrázok 15" descr="C:\Users\ruzickova\AppData\Local\Microsoft\Windows\Temporary Internet Files\Content.Word\EU-EFRR-HORIZ-COLOR.JP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81283" y="27296"/>
            <a:ext cx="2074460" cy="354842"/>
          </a:xfrm>
          <a:prstGeom prst="rect">
            <a:avLst/>
          </a:prstGeom>
          <a:noFill/>
          <a:ln>
            <a:noFill/>
          </a:ln>
        </xdr:spPr>
      </xdr:pic>
      <xdr:pic>
        <xdr:nvPicPr>
          <xdr:cNvPr id="18" name="Obrázok 17" descr="SZSRppt.jp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27343" y="27296"/>
            <a:ext cx="307075" cy="348018"/>
          </a:xfrm>
          <a:prstGeom prst="rect">
            <a:avLst/>
          </a:prstGeom>
          <a:noFill/>
          <a:ln>
            <a:noFill/>
          </a:ln>
        </xdr:spPr>
      </xdr:pic>
      <xdr:pic>
        <xdr:nvPicPr>
          <xdr:cNvPr id="19" name="Obrázok 18" descr="C:\Users\rakovska\AppData\Local\Microsoft\Windows\Temporary Internet Files\Content.Word\Nový obrázok.bmp"/>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380931" y="0"/>
            <a:ext cx="805218" cy="382138"/>
          </a:xfrm>
          <a:prstGeom prst="rect">
            <a:avLst/>
          </a:prstGeom>
          <a:noFill/>
          <a:ln>
            <a:noFill/>
          </a:ln>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5</xdr:col>
      <xdr:colOff>2240</xdr:colOff>
      <xdr:row>6</xdr:row>
      <xdr:rowOff>11206</xdr:rowOff>
    </xdr:to>
    <xdr:grpSp>
      <xdr:nvGrpSpPr>
        <xdr:cNvPr id="12" name="Skupina 11"/>
        <xdr:cNvGrpSpPr/>
      </xdr:nvGrpSpPr>
      <xdr:grpSpPr>
        <a:xfrm>
          <a:off x="0" y="571500"/>
          <a:ext cx="10322858" cy="582706"/>
          <a:chOff x="0" y="0"/>
          <a:chExt cx="5834418" cy="388962"/>
        </a:xfrm>
      </xdr:grpSpPr>
      <xdr:pic>
        <xdr:nvPicPr>
          <xdr:cNvPr id="13" name="Obrázok 12" descr="logoOPKZPppt.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7296"/>
            <a:ext cx="1910686" cy="361666"/>
          </a:xfrm>
          <a:prstGeom prst="rect">
            <a:avLst/>
          </a:prstGeom>
          <a:noFill/>
          <a:ln>
            <a:noFill/>
          </a:ln>
        </xdr:spPr>
      </xdr:pic>
      <xdr:pic>
        <xdr:nvPicPr>
          <xdr:cNvPr id="14" name="Obrázok 13" descr="C:\Users\ruzickova\AppData\Local\Microsoft\Windows\Temporary Internet Files\Content.Word\EU-EFRR-HORIZ-COLOR.JP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81283" y="27296"/>
            <a:ext cx="2074460" cy="354842"/>
          </a:xfrm>
          <a:prstGeom prst="rect">
            <a:avLst/>
          </a:prstGeom>
          <a:noFill/>
          <a:ln>
            <a:noFill/>
          </a:ln>
        </xdr:spPr>
      </xdr:pic>
      <xdr:pic>
        <xdr:nvPicPr>
          <xdr:cNvPr id="15" name="Obrázok 14" descr="SZSRppt.jp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27343" y="27296"/>
            <a:ext cx="307075" cy="348018"/>
          </a:xfrm>
          <a:prstGeom prst="rect">
            <a:avLst/>
          </a:prstGeom>
          <a:noFill/>
          <a:ln>
            <a:noFill/>
          </a:ln>
        </xdr:spPr>
      </xdr:pic>
      <xdr:pic>
        <xdr:nvPicPr>
          <xdr:cNvPr id="16" name="Obrázok 15" descr="C:\Users\rakovska\AppData\Local\Microsoft\Windows\Temporary Internet Files\Content.Word\Nový obrázok.bmp"/>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380931" y="0"/>
            <a:ext cx="805218" cy="382138"/>
          </a:xfrm>
          <a:prstGeom prst="rect">
            <a:avLst/>
          </a:prstGeom>
          <a:noFill/>
          <a:ln>
            <a:noFill/>
          </a:ln>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OP%20KZP%20-%20zateplovanie\2%20kolo%20vyzvy%2019\M112_OUI%20Mojm&#237;rovce%20nove\D1%20priprava%20%20dorobit\M112_Rozpocet%20schvalen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drobný rozpočet projektu"/>
      <sheetName val="Referenčné hodnoty"/>
      <sheetName val="Prieskum trhu"/>
      <sheetName val="Value for Money"/>
      <sheetName val="Úspora-vykurovanie"/>
    </sheetNames>
    <sheetDataSet>
      <sheetData sheetId="0" refreshError="1">
        <row r="8">
          <cell r="B8" t="str">
            <v>Odborné učilište internátne, Námestie sv. Ladislava 1791/14, Mojmírovce</v>
          </cell>
        </row>
        <row r="9">
          <cell r="B9" t="str">
            <v>Zníženie energetickej náročnosti budovy OUI Mojmírovce v elokovanom pracovisku v Palárikove</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AA308"/>
  <sheetViews>
    <sheetView tabSelected="1" view="pageBreakPreview" topLeftCell="A286" zoomScale="85" zoomScaleNormal="80" zoomScaleSheetLayoutView="85" workbookViewId="0">
      <selection activeCell="U299" sqref="U299"/>
    </sheetView>
  </sheetViews>
  <sheetFormatPr defaultRowHeight="15" x14ac:dyDescent="0.25"/>
  <cols>
    <col min="2" max="2" width="32.28515625" customWidth="1"/>
    <col min="3" max="3" width="20.85546875" customWidth="1"/>
    <col min="4" max="4" width="8.7109375" style="12" customWidth="1"/>
    <col min="5" max="5" width="10.7109375" style="9" customWidth="1"/>
    <col min="6" max="6" width="13.42578125" style="9" customWidth="1"/>
    <col min="7" max="8" width="16.5703125" style="9" customWidth="1"/>
    <col min="9" max="9" width="17.42578125" style="9" customWidth="1"/>
    <col min="10" max="12" width="17.42578125" style="9" hidden="1" customWidth="1"/>
    <col min="13" max="13" width="16" customWidth="1"/>
    <col min="14" max="26" width="9.140625" customWidth="1"/>
    <col min="27" max="27" width="18.28515625" customWidth="1"/>
    <col min="28" max="30" width="9.140625" customWidth="1"/>
  </cols>
  <sheetData>
    <row r="1" spans="1:27" x14ac:dyDescent="0.25">
      <c r="D1" s="26"/>
      <c r="H1" s="133" t="s">
        <v>317</v>
      </c>
      <c r="I1" s="133"/>
    </row>
    <row r="2" spans="1:27" x14ac:dyDescent="0.25">
      <c r="D2" s="26"/>
      <c r="H2" s="133"/>
      <c r="I2" s="133"/>
    </row>
    <row r="3" spans="1:27" x14ac:dyDescent="0.25">
      <c r="B3" s="134"/>
      <c r="C3" s="134"/>
      <c r="D3" s="134"/>
      <c r="E3" s="134"/>
      <c r="F3" s="134"/>
      <c r="G3" s="134"/>
      <c r="H3" s="134"/>
      <c r="I3" s="134"/>
      <c r="J3" s="134"/>
      <c r="K3" s="134"/>
      <c r="L3" s="134"/>
    </row>
    <row r="4" spans="1:27" ht="12.75" customHeight="1" x14ac:dyDescent="0.25">
      <c r="B4" s="135"/>
      <c r="C4" s="135"/>
      <c r="D4" s="135"/>
      <c r="E4" s="135"/>
      <c r="F4" s="135"/>
      <c r="G4" s="135"/>
      <c r="H4" s="135"/>
      <c r="I4" s="135"/>
      <c r="J4" s="135"/>
      <c r="K4" s="135"/>
      <c r="L4" s="135"/>
    </row>
    <row r="5" spans="1:27" x14ac:dyDescent="0.25">
      <c r="B5" s="135"/>
      <c r="C5" s="135"/>
      <c r="D5" s="135"/>
      <c r="E5" s="135"/>
      <c r="F5" s="135"/>
      <c r="G5" s="135"/>
      <c r="H5" s="135"/>
      <c r="I5" s="135"/>
      <c r="J5" s="135"/>
      <c r="K5" s="135"/>
      <c r="L5" s="135"/>
    </row>
    <row r="6" spans="1:27" x14ac:dyDescent="0.25">
      <c r="B6" s="135"/>
      <c r="C6" s="135"/>
      <c r="D6" s="135"/>
      <c r="E6" s="135"/>
      <c r="F6" s="135"/>
      <c r="G6" s="135"/>
      <c r="H6" s="135"/>
      <c r="I6" s="135"/>
      <c r="J6" s="135"/>
      <c r="K6" s="135"/>
      <c r="L6" s="135"/>
    </row>
    <row r="7" spans="1:27" ht="20.25" x14ac:dyDescent="0.3">
      <c r="B7" s="144" t="s">
        <v>2</v>
      </c>
      <c r="C7" s="144"/>
      <c r="D7" s="144"/>
      <c r="E7" s="144"/>
      <c r="F7" s="144"/>
      <c r="G7" s="144"/>
      <c r="H7" s="144"/>
      <c r="I7" s="144"/>
      <c r="J7" s="144"/>
      <c r="K7" s="144"/>
      <c r="L7" s="144"/>
    </row>
    <row r="8" spans="1:27" ht="11.25" customHeight="1" x14ac:dyDescent="0.3">
      <c r="B8" s="29"/>
      <c r="C8" s="29"/>
      <c r="D8" s="29"/>
      <c r="E8" s="29"/>
      <c r="F8" s="29"/>
      <c r="G8" s="29"/>
      <c r="H8" s="45"/>
      <c r="I8" s="29"/>
      <c r="J8" s="51"/>
      <c r="K8" s="51"/>
      <c r="L8" s="51"/>
    </row>
    <row r="9" spans="1:27" x14ac:dyDescent="0.25">
      <c r="B9" s="30" t="s">
        <v>0</v>
      </c>
      <c r="C9" s="142" t="s">
        <v>300</v>
      </c>
      <c r="D9" s="143"/>
      <c r="E9" s="143"/>
      <c r="F9" s="143"/>
      <c r="G9" s="143"/>
      <c r="H9" s="143"/>
      <c r="I9" s="143"/>
      <c r="J9" s="42"/>
      <c r="K9" s="42"/>
      <c r="L9" s="42"/>
    </row>
    <row r="10" spans="1:27" x14ac:dyDescent="0.25">
      <c r="B10" s="30" t="s">
        <v>1</v>
      </c>
      <c r="C10" s="142" t="s">
        <v>301</v>
      </c>
      <c r="D10" s="143"/>
      <c r="E10" s="143"/>
      <c r="F10" s="143"/>
      <c r="G10" s="143"/>
      <c r="H10" s="143"/>
      <c r="I10" s="143"/>
      <c r="J10" s="42"/>
      <c r="K10" s="42"/>
      <c r="L10" s="42"/>
    </row>
    <row r="11" spans="1:27" x14ac:dyDescent="0.25">
      <c r="B11" s="41" t="s">
        <v>30</v>
      </c>
      <c r="C11" s="43">
        <v>0</v>
      </c>
      <c r="D11" s="42"/>
      <c r="E11" s="42"/>
      <c r="F11" s="42"/>
      <c r="G11" s="42"/>
      <c r="H11" s="42"/>
      <c r="I11" s="42"/>
      <c r="J11" s="42"/>
      <c r="K11" s="42"/>
      <c r="L11" s="42"/>
    </row>
    <row r="12" spans="1:27" ht="15.75" thickBot="1" x14ac:dyDescent="0.3">
      <c r="B12" s="1"/>
      <c r="C12" s="1"/>
      <c r="D12" s="13"/>
      <c r="E12" s="5"/>
      <c r="F12" s="5"/>
      <c r="G12" s="5"/>
      <c r="H12" s="5"/>
      <c r="I12" s="5"/>
      <c r="J12" s="5"/>
      <c r="K12" s="5"/>
      <c r="L12" s="5"/>
    </row>
    <row r="13" spans="1:27" ht="35.25" customHeight="1" thickBot="1" x14ac:dyDescent="0.3">
      <c r="B13" s="137" t="s">
        <v>302</v>
      </c>
      <c r="C13" s="138"/>
      <c r="D13" s="138"/>
      <c r="E13" s="138"/>
      <c r="F13" s="138"/>
      <c r="G13" s="138"/>
      <c r="H13" s="138"/>
      <c r="I13" s="139"/>
      <c r="J13" s="59"/>
      <c r="K13" s="59"/>
      <c r="L13" s="59"/>
    </row>
    <row r="14" spans="1:27" x14ac:dyDescent="0.25">
      <c r="B14" s="140" t="s">
        <v>27</v>
      </c>
      <c r="C14" s="141"/>
      <c r="D14" s="141"/>
      <c r="E14" s="141"/>
      <c r="F14" s="141"/>
      <c r="G14" s="141"/>
      <c r="H14" s="141"/>
      <c r="I14" s="141"/>
      <c r="J14" s="58"/>
      <c r="K14" s="58"/>
      <c r="L14" s="58"/>
    </row>
    <row r="15" spans="1:27" ht="38.25" customHeight="1" x14ac:dyDescent="0.25">
      <c r="A15" s="78" t="s">
        <v>316</v>
      </c>
      <c r="B15" s="71" t="s">
        <v>3</v>
      </c>
      <c r="C15" s="20" t="s">
        <v>6</v>
      </c>
      <c r="D15" s="20" t="s">
        <v>4</v>
      </c>
      <c r="E15" s="20" t="s">
        <v>5</v>
      </c>
      <c r="F15" s="20" t="s">
        <v>19</v>
      </c>
      <c r="G15" s="20" t="s">
        <v>16</v>
      </c>
      <c r="H15" s="20" t="s">
        <v>25</v>
      </c>
      <c r="I15" s="20" t="s">
        <v>34</v>
      </c>
      <c r="J15" s="20"/>
      <c r="K15" s="20"/>
      <c r="L15" s="48"/>
      <c r="AA15" t="s">
        <v>350</v>
      </c>
    </row>
    <row r="16" spans="1:27" ht="42.75" x14ac:dyDescent="0.25">
      <c r="A16" s="74">
        <v>1</v>
      </c>
      <c r="B16" s="75" t="s">
        <v>35</v>
      </c>
      <c r="C16" s="21" t="s">
        <v>12</v>
      </c>
      <c r="D16" s="39" t="s">
        <v>71</v>
      </c>
      <c r="E16" s="104">
        <v>91.5</v>
      </c>
      <c r="F16" s="104">
        <v>56.725000000000001</v>
      </c>
      <c r="G16" s="22">
        <f t="shared" ref="G16" si="0">ROUND(E16*F16,2)</f>
        <v>5190.34</v>
      </c>
      <c r="H16" s="22">
        <f>ROUND(G16*1.2,2)</f>
        <v>6228.41</v>
      </c>
      <c r="I16" s="40">
        <f t="shared" ref="I16" si="1">ROUND((G16*20/100+G16)*(1-($C$11)),2)</f>
        <v>6228.41</v>
      </c>
      <c r="J16" s="53"/>
      <c r="K16" s="53"/>
      <c r="L16" s="63"/>
    </row>
    <row r="17" spans="1:12" ht="57" x14ac:dyDescent="0.25">
      <c r="A17" s="74">
        <v>2</v>
      </c>
      <c r="B17" s="75" t="s">
        <v>36</v>
      </c>
      <c r="C17" s="21" t="s">
        <v>12</v>
      </c>
      <c r="D17" s="39" t="s">
        <v>71</v>
      </c>
      <c r="E17" s="104">
        <v>19.2</v>
      </c>
      <c r="F17" s="104">
        <v>40.087000000000003</v>
      </c>
      <c r="G17" s="22">
        <f t="shared" ref="G17:G57" si="2">ROUND(E17*F17,2)</f>
        <v>769.67</v>
      </c>
      <c r="H17" s="22">
        <f t="shared" ref="H17:H57" si="3">ROUND(G17*1.2,2)</f>
        <v>923.6</v>
      </c>
      <c r="I17" s="40">
        <f t="shared" ref="I17:I57" si="4">ROUND((G17*20/100+G17)*(1-($C$11)),2)</f>
        <v>923.6</v>
      </c>
      <c r="J17" s="53"/>
      <c r="K17" s="53"/>
      <c r="L17" s="63"/>
    </row>
    <row r="18" spans="1:12" ht="42.75" x14ac:dyDescent="0.25">
      <c r="A18" s="74">
        <v>3</v>
      </c>
      <c r="B18" s="75" t="s">
        <v>37</v>
      </c>
      <c r="C18" s="21" t="s">
        <v>12</v>
      </c>
      <c r="D18" s="39" t="s">
        <v>71</v>
      </c>
      <c r="E18" s="104">
        <v>46</v>
      </c>
      <c r="F18" s="104">
        <v>20</v>
      </c>
      <c r="G18" s="22">
        <f t="shared" si="2"/>
        <v>920</v>
      </c>
      <c r="H18" s="22">
        <f t="shared" si="3"/>
        <v>1104</v>
      </c>
      <c r="I18" s="40">
        <f t="shared" si="4"/>
        <v>1104</v>
      </c>
      <c r="J18" s="53"/>
      <c r="K18" s="53"/>
      <c r="L18" s="63"/>
    </row>
    <row r="19" spans="1:12" ht="42.75" x14ac:dyDescent="0.25">
      <c r="A19" s="74">
        <v>4</v>
      </c>
      <c r="B19" s="75" t="s">
        <v>38</v>
      </c>
      <c r="C19" s="21" t="s">
        <v>12</v>
      </c>
      <c r="D19" s="39" t="s">
        <v>71</v>
      </c>
      <c r="E19" s="104">
        <v>8.5</v>
      </c>
      <c r="F19" s="104">
        <v>39.323999999999998</v>
      </c>
      <c r="G19" s="22">
        <f t="shared" si="2"/>
        <v>334.25</v>
      </c>
      <c r="H19" s="22">
        <f t="shared" si="3"/>
        <v>401.1</v>
      </c>
      <c r="I19" s="40">
        <f t="shared" si="4"/>
        <v>401.1</v>
      </c>
      <c r="J19" s="53"/>
      <c r="K19" s="53"/>
      <c r="L19" s="63"/>
    </row>
    <row r="20" spans="1:12" ht="42.75" x14ac:dyDescent="0.25">
      <c r="A20" s="74">
        <v>5</v>
      </c>
      <c r="B20" s="75" t="s">
        <v>39</v>
      </c>
      <c r="C20" s="21" t="s">
        <v>12</v>
      </c>
      <c r="D20" s="39" t="s">
        <v>71</v>
      </c>
      <c r="E20" s="104">
        <v>32.1</v>
      </c>
      <c r="F20" s="104">
        <v>56.725000000000001</v>
      </c>
      <c r="G20" s="22">
        <f t="shared" si="2"/>
        <v>1820.87</v>
      </c>
      <c r="H20" s="22">
        <f t="shared" si="3"/>
        <v>2185.04</v>
      </c>
      <c r="I20" s="40">
        <f t="shared" si="4"/>
        <v>2185.04</v>
      </c>
      <c r="J20" s="53"/>
      <c r="K20" s="53"/>
      <c r="L20" s="63"/>
    </row>
    <row r="21" spans="1:12" ht="57" x14ac:dyDescent="0.25">
      <c r="A21" s="74">
        <v>6</v>
      </c>
      <c r="B21" s="75" t="s">
        <v>40</v>
      </c>
      <c r="C21" s="21" t="s">
        <v>12</v>
      </c>
      <c r="D21" s="39" t="s">
        <v>71</v>
      </c>
      <c r="E21" s="104">
        <v>60.5</v>
      </c>
      <c r="F21" s="104">
        <v>48.024999999999999</v>
      </c>
      <c r="G21" s="22">
        <f t="shared" si="2"/>
        <v>2905.51</v>
      </c>
      <c r="H21" s="22">
        <f t="shared" si="3"/>
        <v>3486.61</v>
      </c>
      <c r="I21" s="40">
        <f t="shared" si="4"/>
        <v>3486.61</v>
      </c>
      <c r="J21" s="53"/>
      <c r="K21" s="53"/>
      <c r="L21" s="63"/>
    </row>
    <row r="22" spans="1:12" ht="28.5" x14ac:dyDescent="0.25">
      <c r="A22" s="74">
        <v>7</v>
      </c>
      <c r="B22" s="75" t="s">
        <v>41</v>
      </c>
      <c r="C22" s="21" t="s">
        <v>12</v>
      </c>
      <c r="D22" s="39" t="s">
        <v>71</v>
      </c>
      <c r="E22" s="104">
        <v>60.5</v>
      </c>
      <c r="F22" s="104">
        <v>16.8</v>
      </c>
      <c r="G22" s="22">
        <f t="shared" si="2"/>
        <v>1016.4</v>
      </c>
      <c r="H22" s="22">
        <f t="shared" si="3"/>
        <v>1219.68</v>
      </c>
      <c r="I22" s="40">
        <f t="shared" si="4"/>
        <v>1219.68</v>
      </c>
      <c r="J22" s="53"/>
      <c r="K22" s="53"/>
      <c r="L22" s="63"/>
    </row>
    <row r="23" spans="1:12" ht="28.5" x14ac:dyDescent="0.25">
      <c r="A23" s="74">
        <v>8</v>
      </c>
      <c r="B23" s="75" t="s">
        <v>42</v>
      </c>
      <c r="C23" s="21" t="s">
        <v>12</v>
      </c>
      <c r="D23" s="39" t="s">
        <v>71</v>
      </c>
      <c r="E23" s="104">
        <v>60.5</v>
      </c>
      <c r="F23" s="104">
        <v>2.4260000000000002</v>
      </c>
      <c r="G23" s="22">
        <f t="shared" si="2"/>
        <v>146.77000000000001</v>
      </c>
      <c r="H23" s="22">
        <f t="shared" si="3"/>
        <v>176.12</v>
      </c>
      <c r="I23" s="40">
        <f t="shared" si="4"/>
        <v>176.12</v>
      </c>
      <c r="J23" s="53"/>
      <c r="K23" s="53"/>
      <c r="L23" s="63"/>
    </row>
    <row r="24" spans="1:12" ht="28.5" x14ac:dyDescent="0.25">
      <c r="A24" s="74">
        <v>9</v>
      </c>
      <c r="B24" s="75" t="s">
        <v>43</v>
      </c>
      <c r="C24" s="21" t="s">
        <v>12</v>
      </c>
      <c r="D24" s="39" t="s">
        <v>71</v>
      </c>
      <c r="E24" s="104">
        <v>60.5</v>
      </c>
      <c r="F24" s="104">
        <v>20</v>
      </c>
      <c r="G24" s="22">
        <f t="shared" si="2"/>
        <v>1210</v>
      </c>
      <c r="H24" s="22">
        <f t="shared" si="3"/>
        <v>1452</v>
      </c>
      <c r="I24" s="40">
        <f t="shared" si="4"/>
        <v>1452</v>
      </c>
      <c r="J24" s="53"/>
      <c r="K24" s="53"/>
      <c r="L24" s="63"/>
    </row>
    <row r="25" spans="1:12" ht="42.75" x14ac:dyDescent="0.25">
      <c r="A25" s="74">
        <v>10</v>
      </c>
      <c r="B25" s="75" t="s">
        <v>44</v>
      </c>
      <c r="C25" s="21" t="s">
        <v>12</v>
      </c>
      <c r="D25" s="39" t="s">
        <v>72</v>
      </c>
      <c r="E25" s="104">
        <v>12.5</v>
      </c>
      <c r="F25" s="104">
        <v>65.625</v>
      </c>
      <c r="G25" s="22">
        <f t="shared" si="2"/>
        <v>820.31</v>
      </c>
      <c r="H25" s="22">
        <f t="shared" si="3"/>
        <v>984.37</v>
      </c>
      <c r="I25" s="40">
        <f t="shared" si="4"/>
        <v>984.37</v>
      </c>
      <c r="J25" s="53"/>
      <c r="K25" s="53"/>
      <c r="L25" s="63"/>
    </row>
    <row r="26" spans="1:12" ht="57" x14ac:dyDescent="0.25">
      <c r="A26" s="74">
        <v>11</v>
      </c>
      <c r="B26" s="75" t="s">
        <v>45</v>
      </c>
      <c r="C26" s="21" t="s">
        <v>12</v>
      </c>
      <c r="D26" s="39" t="s">
        <v>71</v>
      </c>
      <c r="E26" s="104">
        <v>155.5</v>
      </c>
      <c r="F26" s="104">
        <v>48.024999999999999</v>
      </c>
      <c r="G26" s="22">
        <f t="shared" ref="G26:G31" si="5">ROUND(E26*F26,2)</f>
        <v>7467.89</v>
      </c>
      <c r="H26" s="22">
        <f t="shared" ref="H26:H31" si="6">ROUND(G26*1.2,2)</f>
        <v>8961.4699999999993</v>
      </c>
      <c r="I26" s="40">
        <f t="shared" ref="I26:I31" si="7">ROUND((G26*20/100+G26)*(1-($C$11)),2)</f>
        <v>8961.4699999999993</v>
      </c>
      <c r="J26" s="53"/>
      <c r="K26" s="53"/>
      <c r="L26" s="63"/>
    </row>
    <row r="27" spans="1:12" ht="28.5" x14ac:dyDescent="0.25">
      <c r="A27" s="74">
        <v>12</v>
      </c>
      <c r="B27" s="75" t="s">
        <v>46</v>
      </c>
      <c r="C27" s="21" t="s">
        <v>12</v>
      </c>
      <c r="D27" s="39" t="s">
        <v>71</v>
      </c>
      <c r="E27" s="104">
        <v>155.5</v>
      </c>
      <c r="F27" s="104">
        <v>15.75</v>
      </c>
      <c r="G27" s="22">
        <f t="shared" si="5"/>
        <v>2449.13</v>
      </c>
      <c r="H27" s="22">
        <f t="shared" si="6"/>
        <v>2938.96</v>
      </c>
      <c r="I27" s="40">
        <f t="shared" si="7"/>
        <v>2938.96</v>
      </c>
      <c r="J27" s="53"/>
      <c r="K27" s="53"/>
      <c r="L27" s="63"/>
    </row>
    <row r="28" spans="1:12" ht="57" x14ac:dyDescent="0.25">
      <c r="A28" s="74">
        <v>13</v>
      </c>
      <c r="B28" s="75" t="s">
        <v>47</v>
      </c>
      <c r="C28" s="21" t="s">
        <v>12</v>
      </c>
      <c r="D28" s="39" t="s">
        <v>71</v>
      </c>
      <c r="E28" s="104">
        <v>15.5</v>
      </c>
      <c r="F28" s="104">
        <v>56.725000000000001</v>
      </c>
      <c r="G28" s="22">
        <f t="shared" si="5"/>
        <v>879.24</v>
      </c>
      <c r="H28" s="22">
        <f t="shared" si="6"/>
        <v>1055.0899999999999</v>
      </c>
      <c r="I28" s="40">
        <f t="shared" si="7"/>
        <v>1055.0899999999999</v>
      </c>
      <c r="J28" s="53"/>
      <c r="K28" s="53"/>
      <c r="L28" s="63"/>
    </row>
    <row r="29" spans="1:12" ht="57" x14ac:dyDescent="0.25">
      <c r="A29" s="74">
        <v>14</v>
      </c>
      <c r="B29" s="75" t="s">
        <v>40</v>
      </c>
      <c r="C29" s="21" t="s">
        <v>12</v>
      </c>
      <c r="D29" s="39" t="s">
        <v>71</v>
      </c>
      <c r="E29" s="104">
        <v>41.2</v>
      </c>
      <c r="F29" s="104">
        <v>48.024999999999999</v>
      </c>
      <c r="G29" s="22">
        <f t="shared" si="5"/>
        <v>1978.63</v>
      </c>
      <c r="H29" s="22">
        <f t="shared" si="6"/>
        <v>2374.36</v>
      </c>
      <c r="I29" s="40">
        <f t="shared" si="7"/>
        <v>2374.36</v>
      </c>
      <c r="J29" s="53"/>
      <c r="K29" s="53"/>
      <c r="L29" s="63"/>
    </row>
    <row r="30" spans="1:12" ht="42.75" x14ac:dyDescent="0.25">
      <c r="A30" s="74">
        <v>15</v>
      </c>
      <c r="B30" s="75" t="s">
        <v>48</v>
      </c>
      <c r="C30" s="21" t="s">
        <v>12</v>
      </c>
      <c r="D30" s="39" t="s">
        <v>71</v>
      </c>
      <c r="E30" s="104">
        <v>41.2</v>
      </c>
      <c r="F30" s="104">
        <v>16.8</v>
      </c>
      <c r="G30" s="22">
        <f t="shared" si="5"/>
        <v>692.16</v>
      </c>
      <c r="H30" s="22">
        <f t="shared" si="6"/>
        <v>830.59</v>
      </c>
      <c r="I30" s="40">
        <f t="shared" si="7"/>
        <v>830.59</v>
      </c>
      <c r="J30" s="53"/>
      <c r="K30" s="53"/>
      <c r="L30" s="63"/>
    </row>
    <row r="31" spans="1:12" ht="28.5" x14ac:dyDescent="0.25">
      <c r="A31" s="74">
        <v>16</v>
      </c>
      <c r="B31" s="75" t="s">
        <v>49</v>
      </c>
      <c r="C31" s="21" t="s">
        <v>12</v>
      </c>
      <c r="D31" s="39" t="s">
        <v>71</v>
      </c>
      <c r="E31" s="104">
        <v>86.4</v>
      </c>
      <c r="F31" s="104">
        <v>40.087000000000003</v>
      </c>
      <c r="G31" s="22">
        <f t="shared" si="5"/>
        <v>3463.52</v>
      </c>
      <c r="H31" s="22">
        <f t="shared" si="6"/>
        <v>4156.22</v>
      </c>
      <c r="I31" s="40">
        <f t="shared" si="7"/>
        <v>4156.22</v>
      </c>
      <c r="J31" s="53"/>
      <c r="K31" s="53"/>
      <c r="L31" s="63"/>
    </row>
    <row r="32" spans="1:12" x14ac:dyDescent="0.25">
      <c r="A32" s="74">
        <v>17</v>
      </c>
      <c r="B32" s="75" t="s">
        <v>50</v>
      </c>
      <c r="C32" s="21" t="s">
        <v>12</v>
      </c>
      <c r="D32" s="39" t="s">
        <v>72</v>
      </c>
      <c r="E32" s="104">
        <v>11.5</v>
      </c>
      <c r="F32" s="104">
        <v>1.9850000000000001</v>
      </c>
      <c r="G32" s="22">
        <f t="shared" si="2"/>
        <v>22.83</v>
      </c>
      <c r="H32" s="22">
        <f t="shared" si="3"/>
        <v>27.4</v>
      </c>
      <c r="I32" s="40">
        <f t="shared" si="4"/>
        <v>27.4</v>
      </c>
      <c r="J32" s="53"/>
      <c r="K32" s="53"/>
      <c r="L32" s="63"/>
    </row>
    <row r="33" spans="1:12" ht="28.5" x14ac:dyDescent="0.25">
      <c r="A33" s="74">
        <v>18</v>
      </c>
      <c r="B33" s="75" t="s">
        <v>51</v>
      </c>
      <c r="C33" s="21" t="s">
        <v>12</v>
      </c>
      <c r="D33" s="39" t="s">
        <v>22</v>
      </c>
      <c r="E33" s="104">
        <v>3</v>
      </c>
      <c r="F33" s="104">
        <v>6.8250000000000002</v>
      </c>
      <c r="G33" s="22">
        <f t="shared" si="2"/>
        <v>20.48</v>
      </c>
      <c r="H33" s="22">
        <f t="shared" si="3"/>
        <v>24.58</v>
      </c>
      <c r="I33" s="40">
        <f t="shared" si="4"/>
        <v>24.58</v>
      </c>
      <c r="J33" s="53"/>
      <c r="K33" s="53"/>
      <c r="L33" s="63"/>
    </row>
    <row r="34" spans="1:12" ht="28.5" x14ac:dyDescent="0.25">
      <c r="A34" s="74">
        <v>19</v>
      </c>
      <c r="B34" s="75" t="s">
        <v>52</v>
      </c>
      <c r="C34" s="21" t="s">
        <v>12</v>
      </c>
      <c r="D34" s="39" t="s">
        <v>22</v>
      </c>
      <c r="E34" s="104">
        <v>1</v>
      </c>
      <c r="F34" s="104">
        <v>8.5259999999999998</v>
      </c>
      <c r="G34" s="22">
        <f t="shared" si="2"/>
        <v>8.5299999999999994</v>
      </c>
      <c r="H34" s="22">
        <f t="shared" si="3"/>
        <v>10.24</v>
      </c>
      <c r="I34" s="40">
        <f t="shared" si="4"/>
        <v>10.24</v>
      </c>
      <c r="J34" s="53"/>
      <c r="K34" s="53"/>
      <c r="L34" s="63"/>
    </row>
    <row r="35" spans="1:12" ht="28.5" x14ac:dyDescent="0.25">
      <c r="A35" s="74">
        <v>20</v>
      </c>
      <c r="B35" s="75" t="s">
        <v>53</v>
      </c>
      <c r="C35" s="21" t="s">
        <v>12</v>
      </c>
      <c r="D35" s="39" t="s">
        <v>22</v>
      </c>
      <c r="E35" s="104">
        <v>1</v>
      </c>
      <c r="F35" s="104">
        <v>18.753</v>
      </c>
      <c r="G35" s="22">
        <f t="shared" si="2"/>
        <v>18.75</v>
      </c>
      <c r="H35" s="22">
        <f t="shared" si="3"/>
        <v>22.5</v>
      </c>
      <c r="I35" s="40">
        <f t="shared" si="4"/>
        <v>22.5</v>
      </c>
      <c r="J35" s="53"/>
      <c r="K35" s="53"/>
      <c r="L35" s="63"/>
    </row>
    <row r="36" spans="1:12" ht="28.5" x14ac:dyDescent="0.25">
      <c r="A36" s="74">
        <v>21</v>
      </c>
      <c r="B36" s="75" t="s">
        <v>54</v>
      </c>
      <c r="C36" s="21" t="s">
        <v>12</v>
      </c>
      <c r="D36" s="39" t="s">
        <v>22</v>
      </c>
      <c r="E36" s="104">
        <v>1</v>
      </c>
      <c r="F36" s="104">
        <v>31.5</v>
      </c>
      <c r="G36" s="22">
        <f t="shared" si="2"/>
        <v>31.5</v>
      </c>
      <c r="H36" s="22">
        <f t="shared" si="3"/>
        <v>37.799999999999997</v>
      </c>
      <c r="I36" s="40">
        <f t="shared" si="4"/>
        <v>37.799999999999997</v>
      </c>
      <c r="J36" s="53"/>
      <c r="K36" s="53"/>
      <c r="L36" s="63"/>
    </row>
    <row r="37" spans="1:12" ht="28.5" x14ac:dyDescent="0.25">
      <c r="A37" s="74">
        <v>22</v>
      </c>
      <c r="B37" s="75" t="s">
        <v>55</v>
      </c>
      <c r="C37" s="21" t="s">
        <v>12</v>
      </c>
      <c r="D37" s="39" t="s">
        <v>22</v>
      </c>
      <c r="E37" s="104">
        <v>1</v>
      </c>
      <c r="F37" s="104">
        <v>7.875</v>
      </c>
      <c r="G37" s="22">
        <f t="shared" si="2"/>
        <v>7.88</v>
      </c>
      <c r="H37" s="22">
        <f t="shared" si="3"/>
        <v>9.4600000000000009</v>
      </c>
      <c r="I37" s="40">
        <f t="shared" si="4"/>
        <v>9.4600000000000009</v>
      </c>
      <c r="J37" s="53"/>
      <c r="K37" s="53"/>
      <c r="L37" s="63"/>
    </row>
    <row r="38" spans="1:12" ht="28.5" x14ac:dyDescent="0.25">
      <c r="A38" s="74">
        <v>23</v>
      </c>
      <c r="B38" s="75" t="s">
        <v>56</v>
      </c>
      <c r="C38" s="21" t="s">
        <v>12</v>
      </c>
      <c r="D38" s="39" t="s">
        <v>22</v>
      </c>
      <c r="E38" s="104">
        <v>1</v>
      </c>
      <c r="F38" s="104">
        <v>7.14</v>
      </c>
      <c r="G38" s="22">
        <f t="shared" si="2"/>
        <v>7.14</v>
      </c>
      <c r="H38" s="22">
        <f t="shared" si="3"/>
        <v>8.57</v>
      </c>
      <c r="I38" s="40">
        <f t="shared" si="4"/>
        <v>8.57</v>
      </c>
      <c r="J38" s="53"/>
      <c r="K38" s="53"/>
      <c r="L38" s="63"/>
    </row>
    <row r="39" spans="1:12" ht="28.5" x14ac:dyDescent="0.25">
      <c r="A39" s="74">
        <v>24</v>
      </c>
      <c r="B39" s="75" t="s">
        <v>57</v>
      </c>
      <c r="C39" s="21" t="s">
        <v>12</v>
      </c>
      <c r="D39" s="39" t="s">
        <v>22</v>
      </c>
      <c r="E39" s="104">
        <v>1</v>
      </c>
      <c r="F39" s="104">
        <v>31.5</v>
      </c>
      <c r="G39" s="22">
        <f t="shared" si="2"/>
        <v>31.5</v>
      </c>
      <c r="H39" s="22">
        <f t="shared" si="3"/>
        <v>37.799999999999997</v>
      </c>
      <c r="I39" s="40">
        <f t="shared" si="4"/>
        <v>37.799999999999997</v>
      </c>
      <c r="J39" s="53"/>
      <c r="K39" s="53"/>
      <c r="L39" s="63"/>
    </row>
    <row r="40" spans="1:12" ht="57" x14ac:dyDescent="0.25">
      <c r="A40" s="74">
        <v>25</v>
      </c>
      <c r="B40" s="75" t="s">
        <v>58</v>
      </c>
      <c r="C40" s="21" t="s">
        <v>12</v>
      </c>
      <c r="D40" s="39" t="s">
        <v>71</v>
      </c>
      <c r="E40" s="104">
        <v>665</v>
      </c>
      <c r="F40" s="104">
        <v>2.0059999999999998</v>
      </c>
      <c r="G40" s="22">
        <f t="shared" si="2"/>
        <v>1333.99</v>
      </c>
      <c r="H40" s="22">
        <f t="shared" si="3"/>
        <v>1600.79</v>
      </c>
      <c r="I40" s="40">
        <f t="shared" si="4"/>
        <v>1600.79</v>
      </c>
      <c r="J40" s="53"/>
      <c r="K40" s="53"/>
      <c r="L40" s="63"/>
    </row>
    <row r="41" spans="1:12" ht="57" x14ac:dyDescent="0.25">
      <c r="A41" s="74">
        <v>26</v>
      </c>
      <c r="B41" s="75" t="s">
        <v>59</v>
      </c>
      <c r="C41" s="21" t="s">
        <v>12</v>
      </c>
      <c r="D41" s="39" t="s">
        <v>71</v>
      </c>
      <c r="E41" s="104">
        <v>665</v>
      </c>
      <c r="F41" s="104">
        <v>1.3340000000000001</v>
      </c>
      <c r="G41" s="22">
        <f t="shared" si="2"/>
        <v>887.11</v>
      </c>
      <c r="H41" s="22">
        <f t="shared" si="3"/>
        <v>1064.53</v>
      </c>
      <c r="I41" s="40">
        <f t="shared" si="4"/>
        <v>1064.53</v>
      </c>
      <c r="J41" s="53"/>
      <c r="K41" s="53"/>
      <c r="L41" s="63"/>
    </row>
    <row r="42" spans="1:12" ht="57" x14ac:dyDescent="0.25">
      <c r="A42" s="74">
        <v>27</v>
      </c>
      <c r="B42" s="75" t="s">
        <v>60</v>
      </c>
      <c r="C42" s="21" t="s">
        <v>12</v>
      </c>
      <c r="D42" s="39" t="s">
        <v>71</v>
      </c>
      <c r="E42" s="104">
        <v>665</v>
      </c>
      <c r="F42" s="104">
        <v>1.2809999999999999</v>
      </c>
      <c r="G42" s="22">
        <f t="shared" si="2"/>
        <v>851.87</v>
      </c>
      <c r="H42" s="22">
        <f t="shared" si="3"/>
        <v>1022.24</v>
      </c>
      <c r="I42" s="40">
        <f t="shared" si="4"/>
        <v>1022.24</v>
      </c>
      <c r="J42" s="53"/>
      <c r="K42" s="53"/>
      <c r="L42" s="63"/>
    </row>
    <row r="43" spans="1:12" ht="28.5" x14ac:dyDescent="0.25">
      <c r="A43" s="74">
        <v>28</v>
      </c>
      <c r="B43" s="75" t="s">
        <v>61</v>
      </c>
      <c r="C43" s="21" t="s">
        <v>12</v>
      </c>
      <c r="D43" s="39" t="s">
        <v>71</v>
      </c>
      <c r="E43" s="104">
        <v>189.6</v>
      </c>
      <c r="F43" s="104">
        <v>1.9850000000000001</v>
      </c>
      <c r="G43" s="22">
        <f t="shared" si="2"/>
        <v>376.36</v>
      </c>
      <c r="H43" s="22">
        <f t="shared" si="3"/>
        <v>451.63</v>
      </c>
      <c r="I43" s="40">
        <f t="shared" si="4"/>
        <v>451.63</v>
      </c>
      <c r="J43" s="53"/>
      <c r="K43" s="53"/>
      <c r="L43" s="63"/>
    </row>
    <row r="44" spans="1:12" ht="28.5" x14ac:dyDescent="0.25">
      <c r="A44" s="74">
        <v>29</v>
      </c>
      <c r="B44" s="75" t="s">
        <v>62</v>
      </c>
      <c r="C44" s="21" t="s">
        <v>12</v>
      </c>
      <c r="D44" s="39" t="s">
        <v>73</v>
      </c>
      <c r="E44" s="104">
        <v>1</v>
      </c>
      <c r="F44" s="104">
        <v>300</v>
      </c>
      <c r="G44" s="22">
        <f t="shared" si="2"/>
        <v>300</v>
      </c>
      <c r="H44" s="22">
        <f t="shared" si="3"/>
        <v>360</v>
      </c>
      <c r="I44" s="40">
        <f t="shared" si="4"/>
        <v>360</v>
      </c>
      <c r="J44" s="53"/>
      <c r="K44" s="53"/>
      <c r="L44" s="63"/>
    </row>
    <row r="45" spans="1:12" x14ac:dyDescent="0.25">
      <c r="A45" s="74">
        <v>30</v>
      </c>
      <c r="B45" s="75" t="s">
        <v>63</v>
      </c>
      <c r="C45" s="21" t="s">
        <v>12</v>
      </c>
      <c r="D45" s="39" t="s">
        <v>22</v>
      </c>
      <c r="E45" s="104">
        <v>6</v>
      </c>
      <c r="F45" s="104">
        <v>1.575</v>
      </c>
      <c r="G45" s="22">
        <f t="shared" si="2"/>
        <v>9.4499999999999993</v>
      </c>
      <c r="H45" s="22">
        <f t="shared" si="3"/>
        <v>11.34</v>
      </c>
      <c r="I45" s="40">
        <f t="shared" si="4"/>
        <v>11.34</v>
      </c>
      <c r="J45" s="53"/>
      <c r="K45" s="53"/>
      <c r="L45" s="63"/>
    </row>
    <row r="46" spans="1:12" ht="42.75" x14ac:dyDescent="0.25">
      <c r="A46" s="74">
        <v>31</v>
      </c>
      <c r="B46" s="75" t="s">
        <v>308</v>
      </c>
      <c r="C46" s="21" t="s">
        <v>12</v>
      </c>
      <c r="D46" s="39" t="s">
        <v>71</v>
      </c>
      <c r="E46" s="104">
        <v>60.5</v>
      </c>
      <c r="F46" s="104">
        <v>10</v>
      </c>
      <c r="G46" s="22">
        <f t="shared" si="2"/>
        <v>605</v>
      </c>
      <c r="H46" s="22">
        <f t="shared" si="3"/>
        <v>726</v>
      </c>
      <c r="I46" s="40">
        <f t="shared" si="4"/>
        <v>726</v>
      </c>
      <c r="J46" s="53"/>
      <c r="K46" s="53"/>
      <c r="L46" s="63"/>
    </row>
    <row r="47" spans="1:12" ht="28.5" x14ac:dyDescent="0.25">
      <c r="A47" s="74">
        <v>32</v>
      </c>
      <c r="B47" s="75" t="s">
        <v>305</v>
      </c>
      <c r="C47" s="21" t="s">
        <v>12</v>
      </c>
      <c r="D47" s="39" t="s">
        <v>71</v>
      </c>
      <c r="E47" s="104">
        <v>41.2</v>
      </c>
      <c r="F47" s="104">
        <v>6</v>
      </c>
      <c r="G47" s="22">
        <f t="shared" si="2"/>
        <v>247.2</v>
      </c>
      <c r="H47" s="22">
        <f t="shared" si="3"/>
        <v>296.64</v>
      </c>
      <c r="I47" s="40">
        <f t="shared" si="4"/>
        <v>296.64</v>
      </c>
      <c r="J47" s="53"/>
      <c r="K47" s="53"/>
      <c r="L47" s="63"/>
    </row>
    <row r="48" spans="1:12" x14ac:dyDescent="0.25">
      <c r="A48" s="74">
        <v>33</v>
      </c>
      <c r="B48" s="75" t="s">
        <v>309</v>
      </c>
      <c r="C48" s="21" t="s">
        <v>12</v>
      </c>
      <c r="D48" s="39" t="s">
        <v>71</v>
      </c>
      <c r="E48" s="104">
        <v>155.5</v>
      </c>
      <c r="F48" s="104">
        <v>6</v>
      </c>
      <c r="G48" s="22">
        <f t="shared" si="2"/>
        <v>933</v>
      </c>
      <c r="H48" s="22">
        <f t="shared" si="3"/>
        <v>1119.5999999999999</v>
      </c>
      <c r="I48" s="40">
        <f t="shared" si="4"/>
        <v>1119.5999999999999</v>
      </c>
      <c r="J48" s="53"/>
      <c r="K48" s="53"/>
      <c r="L48" s="63"/>
    </row>
    <row r="49" spans="1:15" ht="28.5" x14ac:dyDescent="0.25">
      <c r="A49" s="74">
        <v>34</v>
      </c>
      <c r="B49" s="75" t="s">
        <v>306</v>
      </c>
      <c r="C49" s="21" t="s">
        <v>12</v>
      </c>
      <c r="D49" s="39" t="s">
        <v>71</v>
      </c>
      <c r="E49" s="104">
        <v>5.0999999999999996</v>
      </c>
      <c r="F49" s="104">
        <v>50</v>
      </c>
      <c r="G49" s="22">
        <f t="shared" si="2"/>
        <v>255</v>
      </c>
      <c r="H49" s="22">
        <f t="shared" si="3"/>
        <v>306</v>
      </c>
      <c r="I49" s="40">
        <f t="shared" si="4"/>
        <v>306</v>
      </c>
      <c r="J49" s="53"/>
      <c r="K49" s="53"/>
      <c r="L49" s="63"/>
    </row>
    <row r="50" spans="1:15" ht="42.75" x14ac:dyDescent="0.25">
      <c r="A50" s="74">
        <v>35</v>
      </c>
      <c r="B50" s="75" t="s">
        <v>307</v>
      </c>
      <c r="C50" s="21" t="s">
        <v>12</v>
      </c>
      <c r="D50" s="39" t="s">
        <v>72</v>
      </c>
      <c r="E50" s="105">
        <v>250</v>
      </c>
      <c r="F50" s="104">
        <v>0</v>
      </c>
      <c r="G50" s="22">
        <f t="shared" si="2"/>
        <v>0</v>
      </c>
      <c r="H50" s="22">
        <f t="shared" si="3"/>
        <v>0</v>
      </c>
      <c r="I50" s="40">
        <f t="shared" si="4"/>
        <v>0</v>
      </c>
      <c r="J50" s="53"/>
      <c r="K50" s="53"/>
      <c r="L50" s="63"/>
    </row>
    <row r="51" spans="1:15" ht="28.5" x14ac:dyDescent="0.25">
      <c r="A51" s="74">
        <v>36</v>
      </c>
      <c r="B51" s="75" t="s">
        <v>64</v>
      </c>
      <c r="C51" s="21" t="s">
        <v>12</v>
      </c>
      <c r="D51" s="39" t="s">
        <v>74</v>
      </c>
      <c r="E51" s="104">
        <v>21.55</v>
      </c>
      <c r="F51" s="104">
        <v>12.369</v>
      </c>
      <c r="G51" s="22">
        <f t="shared" si="2"/>
        <v>266.55</v>
      </c>
      <c r="H51" s="22">
        <f t="shared" si="3"/>
        <v>319.86</v>
      </c>
      <c r="I51" s="40">
        <f t="shared" si="4"/>
        <v>319.86</v>
      </c>
      <c r="J51" s="53"/>
      <c r="K51" s="53"/>
      <c r="L51" s="63"/>
    </row>
    <row r="52" spans="1:15" ht="28.5" x14ac:dyDescent="0.25">
      <c r="A52" s="74">
        <v>37</v>
      </c>
      <c r="B52" s="75" t="s">
        <v>65</v>
      </c>
      <c r="C52" s="21" t="s">
        <v>12</v>
      </c>
      <c r="D52" s="39" t="s">
        <v>74</v>
      </c>
      <c r="E52" s="104">
        <v>323.25</v>
      </c>
      <c r="F52" s="105">
        <v>0.40992000000000001</v>
      </c>
      <c r="G52" s="100">
        <f t="shared" si="2"/>
        <v>132.51</v>
      </c>
      <c r="H52" s="100">
        <v>159</v>
      </c>
      <c r="I52" s="98">
        <v>159</v>
      </c>
      <c r="J52" s="53"/>
      <c r="K52" s="53"/>
      <c r="L52" s="63"/>
    </row>
    <row r="53" spans="1:15" ht="28.5" x14ac:dyDescent="0.25">
      <c r="A53" s="74">
        <v>38</v>
      </c>
      <c r="B53" s="75" t="s">
        <v>66</v>
      </c>
      <c r="C53" s="21" t="s">
        <v>12</v>
      </c>
      <c r="D53" s="39" t="s">
        <v>74</v>
      </c>
      <c r="E53" s="104">
        <v>21.55</v>
      </c>
      <c r="F53" s="104">
        <v>8.8620000000000001</v>
      </c>
      <c r="G53" s="22">
        <f t="shared" si="2"/>
        <v>190.98</v>
      </c>
      <c r="H53" s="22">
        <f t="shared" si="3"/>
        <v>229.18</v>
      </c>
      <c r="I53" s="40">
        <f t="shared" si="4"/>
        <v>229.18</v>
      </c>
      <c r="J53" s="53"/>
      <c r="K53" s="53"/>
      <c r="L53" s="63"/>
    </row>
    <row r="54" spans="1:15" ht="42.75" x14ac:dyDescent="0.25">
      <c r="A54" s="74">
        <v>39</v>
      </c>
      <c r="B54" s="75" t="s">
        <v>67</v>
      </c>
      <c r="C54" s="21" t="s">
        <v>12</v>
      </c>
      <c r="D54" s="39" t="s">
        <v>74</v>
      </c>
      <c r="E54" s="104">
        <v>86.2</v>
      </c>
      <c r="F54" s="104">
        <v>0.998</v>
      </c>
      <c r="G54" s="22">
        <f t="shared" si="2"/>
        <v>86.03</v>
      </c>
      <c r="H54" s="22">
        <f t="shared" si="3"/>
        <v>103.24</v>
      </c>
      <c r="I54" s="40">
        <f t="shared" si="4"/>
        <v>103.24</v>
      </c>
      <c r="J54" s="53"/>
      <c r="K54" s="53"/>
      <c r="L54" s="63"/>
    </row>
    <row r="55" spans="1:15" ht="57" x14ac:dyDescent="0.25">
      <c r="A55" s="74">
        <v>40</v>
      </c>
      <c r="B55" s="75" t="s">
        <v>68</v>
      </c>
      <c r="C55" s="21" t="s">
        <v>12</v>
      </c>
      <c r="D55" s="39" t="s">
        <v>74</v>
      </c>
      <c r="E55" s="104">
        <v>21.55</v>
      </c>
      <c r="F55" s="104">
        <v>36.75</v>
      </c>
      <c r="G55" s="22">
        <f t="shared" si="2"/>
        <v>791.96</v>
      </c>
      <c r="H55" s="22">
        <f t="shared" si="3"/>
        <v>950.35</v>
      </c>
      <c r="I55" s="40">
        <f t="shared" si="4"/>
        <v>950.35</v>
      </c>
      <c r="J55" s="53"/>
      <c r="K55" s="53"/>
      <c r="L55" s="63"/>
    </row>
    <row r="56" spans="1:15" ht="28.5" x14ac:dyDescent="0.25">
      <c r="A56" s="74">
        <v>41</v>
      </c>
      <c r="B56" s="75" t="s">
        <v>69</v>
      </c>
      <c r="C56" s="21" t="s">
        <v>12</v>
      </c>
      <c r="D56" s="39" t="s">
        <v>72</v>
      </c>
      <c r="E56" s="104">
        <v>124.5</v>
      </c>
      <c r="F56" s="104">
        <v>20</v>
      </c>
      <c r="G56" s="22">
        <f t="shared" si="2"/>
        <v>2490</v>
      </c>
      <c r="H56" s="22">
        <f t="shared" si="3"/>
        <v>2988</v>
      </c>
      <c r="I56" s="40">
        <f t="shared" si="4"/>
        <v>2988</v>
      </c>
      <c r="J56" s="53"/>
      <c r="K56" s="53"/>
      <c r="L56" s="63"/>
    </row>
    <row r="57" spans="1:15" ht="57" x14ac:dyDescent="0.25">
      <c r="A57" s="74">
        <v>42</v>
      </c>
      <c r="B57" s="75" t="s">
        <v>70</v>
      </c>
      <c r="C57" s="21" t="s">
        <v>12</v>
      </c>
      <c r="D57" s="39" t="s">
        <v>75</v>
      </c>
      <c r="E57" s="104">
        <v>231.5</v>
      </c>
      <c r="F57" s="104">
        <v>9.6920000000000002</v>
      </c>
      <c r="G57" s="22">
        <f t="shared" si="2"/>
        <v>2243.6999999999998</v>
      </c>
      <c r="H57" s="22">
        <f t="shared" si="3"/>
        <v>2692.44</v>
      </c>
      <c r="I57" s="40">
        <f t="shared" si="4"/>
        <v>2692.44</v>
      </c>
      <c r="J57" s="53"/>
      <c r="K57" s="53"/>
      <c r="L57" s="63"/>
    </row>
    <row r="58" spans="1:15" ht="15.75" thickBot="1" x14ac:dyDescent="0.3">
      <c r="A58" s="76"/>
      <c r="B58" s="145"/>
      <c r="C58" s="109"/>
      <c r="D58" s="109"/>
      <c r="E58" s="109"/>
      <c r="F58" s="110"/>
      <c r="G58" s="79">
        <f>SUM(G16:G57)</f>
        <v>44214.010000000009</v>
      </c>
      <c r="H58" s="79">
        <f>SUM(H16:H57)</f>
        <v>53056.80999999999</v>
      </c>
      <c r="I58" s="44">
        <f>SUM(I16:I57)</f>
        <v>53056.80999999999</v>
      </c>
      <c r="J58" s="54"/>
      <c r="K58" s="54"/>
      <c r="L58" s="64"/>
    </row>
    <row r="59" spans="1:15" s="4" customFormat="1" x14ac:dyDescent="0.25">
      <c r="A59" s="77"/>
      <c r="B59" s="136" t="s">
        <v>28</v>
      </c>
      <c r="C59" s="124"/>
      <c r="D59" s="124"/>
      <c r="E59" s="124"/>
      <c r="F59" s="124"/>
      <c r="G59" s="124"/>
      <c r="H59" s="124"/>
      <c r="I59" s="129"/>
      <c r="J59" s="61"/>
      <c r="K59" s="61"/>
      <c r="L59" s="65"/>
      <c r="M59" s="11"/>
      <c r="N59" s="11"/>
      <c r="O59" s="11"/>
    </row>
    <row r="60" spans="1:15" s="4" customFormat="1" ht="38.25" x14ac:dyDescent="0.25">
      <c r="A60" s="78" t="s">
        <v>316</v>
      </c>
      <c r="B60" s="71" t="s">
        <v>3</v>
      </c>
      <c r="C60" s="20" t="s">
        <v>6</v>
      </c>
      <c r="D60" s="20" t="s">
        <v>4</v>
      </c>
      <c r="E60" s="20" t="s">
        <v>5</v>
      </c>
      <c r="F60" s="20" t="s">
        <v>15</v>
      </c>
      <c r="G60" s="20" t="s">
        <v>16</v>
      </c>
      <c r="H60" s="20" t="s">
        <v>25</v>
      </c>
      <c r="I60" s="20" t="s">
        <v>34</v>
      </c>
      <c r="J60" s="20"/>
      <c r="K60" s="20"/>
      <c r="L60" s="48"/>
      <c r="M60" s="11"/>
      <c r="N60" s="11"/>
      <c r="O60" s="11"/>
    </row>
    <row r="61" spans="1:15" ht="71.25" x14ac:dyDescent="0.25">
      <c r="A61" s="74">
        <v>1</v>
      </c>
      <c r="B61" s="75" t="s">
        <v>310</v>
      </c>
      <c r="C61" s="18" t="s">
        <v>12</v>
      </c>
      <c r="D61" s="39" t="s">
        <v>71</v>
      </c>
      <c r="E61" s="104">
        <v>1030</v>
      </c>
      <c r="F61" s="104">
        <v>33</v>
      </c>
      <c r="G61" s="19">
        <f t="shared" ref="G61" si="8">ROUND(E61*F61,2)</f>
        <v>33990</v>
      </c>
      <c r="H61" s="22">
        <f t="shared" ref="H61" si="9">ROUND(G61*1.2,2)</f>
        <v>40788</v>
      </c>
      <c r="I61" s="40">
        <f t="shared" ref="I61" si="10">ROUND((G61*20/100+G61)*(1-($C$11)),2)</f>
        <v>40788</v>
      </c>
      <c r="J61" s="53"/>
      <c r="K61" s="53"/>
      <c r="L61" s="63"/>
      <c r="M61" s="10"/>
      <c r="N61" s="10"/>
      <c r="O61" s="10"/>
    </row>
    <row r="62" spans="1:15" ht="42.75" x14ac:dyDescent="0.25">
      <c r="A62" s="74">
        <v>2</v>
      </c>
      <c r="B62" s="75" t="s">
        <v>311</v>
      </c>
      <c r="C62" s="18" t="s">
        <v>12</v>
      </c>
      <c r="D62" s="39" t="s">
        <v>72</v>
      </c>
      <c r="E62" s="104">
        <v>8</v>
      </c>
      <c r="F62" s="104">
        <v>15</v>
      </c>
      <c r="G62" s="19">
        <f t="shared" ref="G62:G64" si="11">ROUND(E62*F62,2)</f>
        <v>120</v>
      </c>
      <c r="H62" s="22">
        <f t="shared" ref="H62:H64" si="12">ROUND(G62*1.2,2)</f>
        <v>144</v>
      </c>
      <c r="I62" s="40">
        <f t="shared" ref="I62:I64" si="13">ROUND((G62*20/100+G62)*(1-($C$11)),2)</f>
        <v>144</v>
      </c>
      <c r="J62" s="53"/>
      <c r="K62" s="53"/>
      <c r="L62" s="63"/>
      <c r="M62" s="10"/>
      <c r="N62" s="10"/>
      <c r="O62" s="10"/>
    </row>
    <row r="63" spans="1:15" ht="42.75" x14ac:dyDescent="0.25">
      <c r="A63" s="74">
        <v>3</v>
      </c>
      <c r="B63" s="75" t="s">
        <v>77</v>
      </c>
      <c r="C63" s="18" t="s">
        <v>12</v>
      </c>
      <c r="D63" s="39" t="s">
        <v>76</v>
      </c>
      <c r="E63" s="104">
        <v>2.5</v>
      </c>
      <c r="F63" s="104">
        <v>48.640999999999998</v>
      </c>
      <c r="G63" s="19">
        <f t="shared" si="11"/>
        <v>121.6</v>
      </c>
      <c r="H63" s="22">
        <f t="shared" si="12"/>
        <v>145.91999999999999</v>
      </c>
      <c r="I63" s="40">
        <f t="shared" si="13"/>
        <v>145.91999999999999</v>
      </c>
      <c r="J63" s="53"/>
      <c r="K63" s="53"/>
      <c r="L63" s="63"/>
      <c r="M63" s="10"/>
      <c r="N63" s="10"/>
      <c r="O63" s="10"/>
    </row>
    <row r="64" spans="1:15" ht="28.5" x14ac:dyDescent="0.25">
      <c r="A64" s="74">
        <v>4</v>
      </c>
      <c r="B64" s="75" t="s">
        <v>78</v>
      </c>
      <c r="C64" s="18" t="s">
        <v>12</v>
      </c>
      <c r="D64" s="39" t="s">
        <v>22</v>
      </c>
      <c r="E64" s="104">
        <v>1</v>
      </c>
      <c r="F64" s="104">
        <v>250</v>
      </c>
      <c r="G64" s="19">
        <f t="shared" si="11"/>
        <v>250</v>
      </c>
      <c r="H64" s="22">
        <f t="shared" si="12"/>
        <v>300</v>
      </c>
      <c r="I64" s="40">
        <f t="shared" si="13"/>
        <v>300</v>
      </c>
      <c r="J64" s="53"/>
      <c r="K64" s="53"/>
      <c r="L64" s="63"/>
      <c r="M64" s="10"/>
      <c r="N64" s="10"/>
      <c r="O64" s="10"/>
    </row>
    <row r="65" spans="1:12" ht="15.75" customHeight="1" thickBot="1" x14ac:dyDescent="0.3">
      <c r="B65" s="108" t="s">
        <v>33</v>
      </c>
      <c r="C65" s="109"/>
      <c r="D65" s="109"/>
      <c r="E65" s="109"/>
      <c r="F65" s="110"/>
      <c r="G65" s="36">
        <f>SUM(G61:G64)</f>
        <v>34481.599999999999</v>
      </c>
      <c r="H65" s="36">
        <f>SUM(H61:H64)</f>
        <v>41377.919999999998</v>
      </c>
      <c r="I65" s="44">
        <f>SUM(I61:I64)</f>
        <v>41377.919999999998</v>
      </c>
      <c r="J65" s="54"/>
      <c r="K65" s="54"/>
      <c r="L65" s="64"/>
    </row>
    <row r="66" spans="1:12" x14ac:dyDescent="0.25">
      <c r="B66" s="130" t="s">
        <v>29</v>
      </c>
      <c r="C66" s="124"/>
      <c r="D66" s="124"/>
      <c r="E66" s="124"/>
      <c r="F66" s="124"/>
      <c r="G66" s="124"/>
      <c r="H66" s="124"/>
      <c r="I66" s="129"/>
      <c r="J66" s="61"/>
      <c r="K66" s="61"/>
      <c r="L66" s="65"/>
    </row>
    <row r="67" spans="1:12" ht="38.25" customHeight="1" x14ac:dyDescent="0.25">
      <c r="A67" s="78" t="s">
        <v>316</v>
      </c>
      <c r="B67" s="71" t="s">
        <v>3</v>
      </c>
      <c r="C67" s="20" t="s">
        <v>6</v>
      </c>
      <c r="D67" s="20" t="s">
        <v>4</v>
      </c>
      <c r="E67" s="20" t="s">
        <v>5</v>
      </c>
      <c r="F67" s="20" t="s">
        <v>15</v>
      </c>
      <c r="G67" s="20" t="s">
        <v>16</v>
      </c>
      <c r="H67" s="20" t="s">
        <v>25</v>
      </c>
      <c r="I67" s="20" t="s">
        <v>34</v>
      </c>
      <c r="J67" s="20"/>
      <c r="K67" s="20"/>
      <c r="L67" s="48"/>
    </row>
    <row r="68" spans="1:12" ht="28.5" x14ac:dyDescent="0.25">
      <c r="A68" s="74">
        <v>1</v>
      </c>
      <c r="B68" s="75" t="s">
        <v>79</v>
      </c>
      <c r="C68" s="18" t="s">
        <v>12</v>
      </c>
      <c r="D68" s="39" t="s">
        <v>71</v>
      </c>
      <c r="E68" s="104">
        <v>150</v>
      </c>
      <c r="F68" s="104">
        <v>3.5880000000000001</v>
      </c>
      <c r="G68" s="19">
        <f t="shared" ref="G68" si="14">ROUND(E68*F68,2)</f>
        <v>538.20000000000005</v>
      </c>
      <c r="H68" s="22">
        <f t="shared" ref="H68" si="15">ROUND(G68*1.2,2)</f>
        <v>645.84</v>
      </c>
      <c r="I68" s="40">
        <f t="shared" ref="I68" si="16">ROUND((G68*20/100+G68)*(1-($C$11)),2)</f>
        <v>645.84</v>
      </c>
      <c r="J68" s="53"/>
      <c r="K68" s="53"/>
      <c r="L68" s="63"/>
    </row>
    <row r="69" spans="1:12" ht="42.75" x14ac:dyDescent="0.25">
      <c r="A69" s="74">
        <v>2</v>
      </c>
      <c r="B69" s="75" t="s">
        <v>80</v>
      </c>
      <c r="C69" s="18" t="s">
        <v>12</v>
      </c>
      <c r="D69" s="39" t="s">
        <v>72</v>
      </c>
      <c r="E69" s="104">
        <v>170.5</v>
      </c>
      <c r="F69" s="104">
        <v>6.0949999999999998</v>
      </c>
      <c r="G69" s="19">
        <f t="shared" ref="G69:G86" si="17">ROUND(E69*F69,2)</f>
        <v>1039.2</v>
      </c>
      <c r="H69" s="22">
        <f t="shared" ref="H69:H87" si="18">ROUND(G69*1.2,2)</f>
        <v>1247.04</v>
      </c>
      <c r="I69" s="40">
        <f t="shared" ref="I69:I87" si="19">ROUND((G69*20/100+G69)*(1-($C$11)),2)</f>
        <v>1247.04</v>
      </c>
      <c r="J69" s="53"/>
      <c r="K69" s="53"/>
      <c r="L69" s="63"/>
    </row>
    <row r="70" spans="1:12" ht="42.75" x14ac:dyDescent="0.25">
      <c r="A70" s="74">
        <v>3</v>
      </c>
      <c r="B70" s="75" t="s">
        <v>81</v>
      </c>
      <c r="C70" s="18" t="s">
        <v>12</v>
      </c>
      <c r="D70" s="39" t="s">
        <v>72</v>
      </c>
      <c r="E70" s="104">
        <v>165</v>
      </c>
      <c r="F70" s="104">
        <v>3.0819999999999999</v>
      </c>
      <c r="G70" s="19">
        <f t="shared" si="17"/>
        <v>508.53</v>
      </c>
      <c r="H70" s="22">
        <f t="shared" si="18"/>
        <v>610.24</v>
      </c>
      <c r="I70" s="40">
        <f t="shared" si="19"/>
        <v>610.24</v>
      </c>
      <c r="J70" s="53"/>
      <c r="K70" s="53"/>
      <c r="L70" s="63"/>
    </row>
    <row r="71" spans="1:12" ht="28.5" x14ac:dyDescent="0.25">
      <c r="A71" s="74">
        <v>4</v>
      </c>
      <c r="B71" s="75" t="s">
        <v>82</v>
      </c>
      <c r="C71" s="18" t="s">
        <v>12</v>
      </c>
      <c r="D71" s="39" t="s">
        <v>71</v>
      </c>
      <c r="E71" s="104">
        <v>950</v>
      </c>
      <c r="F71" s="104">
        <v>1.4379999999999999</v>
      </c>
      <c r="G71" s="19">
        <f t="shared" si="17"/>
        <v>1366.1</v>
      </c>
      <c r="H71" s="22">
        <f t="shared" si="18"/>
        <v>1639.32</v>
      </c>
      <c r="I71" s="40">
        <f t="shared" si="19"/>
        <v>1639.32</v>
      </c>
      <c r="J71" s="53"/>
      <c r="K71" s="53"/>
      <c r="L71" s="63"/>
    </row>
    <row r="72" spans="1:12" ht="42.75" x14ac:dyDescent="0.25">
      <c r="A72" s="74">
        <v>5</v>
      </c>
      <c r="B72" s="75" t="s">
        <v>83</v>
      </c>
      <c r="C72" s="18" t="s">
        <v>12</v>
      </c>
      <c r="D72" s="39" t="s">
        <v>22</v>
      </c>
      <c r="E72" s="104">
        <v>91</v>
      </c>
      <c r="F72" s="104">
        <v>14.167999999999999</v>
      </c>
      <c r="G72" s="19">
        <f t="shared" si="17"/>
        <v>1289.29</v>
      </c>
      <c r="H72" s="22">
        <f t="shared" si="18"/>
        <v>1547.15</v>
      </c>
      <c r="I72" s="40">
        <f t="shared" si="19"/>
        <v>1547.15</v>
      </c>
      <c r="J72" s="53"/>
      <c r="K72" s="53"/>
      <c r="L72" s="63"/>
    </row>
    <row r="73" spans="1:12" ht="28.5" x14ac:dyDescent="0.25">
      <c r="A73" s="74">
        <v>6</v>
      </c>
      <c r="B73" s="75" t="s">
        <v>84</v>
      </c>
      <c r="C73" s="18" t="s">
        <v>12</v>
      </c>
      <c r="D73" s="39" t="s">
        <v>22</v>
      </c>
      <c r="E73" s="104">
        <v>7</v>
      </c>
      <c r="F73" s="104">
        <v>14.167999999999999</v>
      </c>
      <c r="G73" s="19">
        <f t="shared" si="17"/>
        <v>99.18</v>
      </c>
      <c r="H73" s="22">
        <f t="shared" si="18"/>
        <v>119.02</v>
      </c>
      <c r="I73" s="40">
        <f t="shared" si="19"/>
        <v>119.02</v>
      </c>
      <c r="J73" s="53"/>
      <c r="K73" s="53"/>
      <c r="L73" s="63"/>
    </row>
    <row r="74" spans="1:12" ht="42.75" x14ac:dyDescent="0.25">
      <c r="A74" s="74">
        <v>7</v>
      </c>
      <c r="B74" s="75" t="s">
        <v>85</v>
      </c>
      <c r="C74" s="18" t="s">
        <v>12</v>
      </c>
      <c r="D74" s="39" t="s">
        <v>22</v>
      </c>
      <c r="E74" s="104">
        <v>86</v>
      </c>
      <c r="F74" s="104">
        <v>16.698</v>
      </c>
      <c r="G74" s="19">
        <f t="shared" si="17"/>
        <v>1436.03</v>
      </c>
      <c r="H74" s="22">
        <f t="shared" si="18"/>
        <v>1723.24</v>
      </c>
      <c r="I74" s="40">
        <f t="shared" si="19"/>
        <v>1723.24</v>
      </c>
      <c r="J74" s="53"/>
      <c r="K74" s="53"/>
      <c r="L74" s="63"/>
    </row>
    <row r="75" spans="1:12" ht="42.75" x14ac:dyDescent="0.25">
      <c r="A75" s="74">
        <v>8</v>
      </c>
      <c r="B75" s="75" t="s">
        <v>86</v>
      </c>
      <c r="C75" s="18" t="s">
        <v>12</v>
      </c>
      <c r="D75" s="39" t="s">
        <v>22</v>
      </c>
      <c r="E75" s="104">
        <v>1</v>
      </c>
      <c r="F75" s="104">
        <v>13.8</v>
      </c>
      <c r="G75" s="19">
        <f t="shared" si="17"/>
        <v>13.8</v>
      </c>
      <c r="H75" s="22">
        <f t="shared" si="18"/>
        <v>16.559999999999999</v>
      </c>
      <c r="I75" s="40">
        <f t="shared" si="19"/>
        <v>16.559999999999999</v>
      </c>
      <c r="J75" s="53"/>
      <c r="K75" s="53"/>
      <c r="L75" s="63"/>
    </row>
    <row r="76" spans="1:12" ht="42.75" x14ac:dyDescent="0.25">
      <c r="A76" s="74">
        <v>9</v>
      </c>
      <c r="B76" s="75" t="s">
        <v>87</v>
      </c>
      <c r="C76" s="18" t="s">
        <v>12</v>
      </c>
      <c r="D76" s="39" t="s">
        <v>22</v>
      </c>
      <c r="E76" s="104">
        <v>4</v>
      </c>
      <c r="F76" s="104">
        <v>11.454000000000001</v>
      </c>
      <c r="G76" s="19">
        <f t="shared" si="17"/>
        <v>45.82</v>
      </c>
      <c r="H76" s="22">
        <f t="shared" si="18"/>
        <v>54.98</v>
      </c>
      <c r="I76" s="40">
        <f t="shared" si="19"/>
        <v>54.98</v>
      </c>
      <c r="J76" s="53"/>
      <c r="K76" s="53"/>
      <c r="L76" s="63"/>
    </row>
    <row r="77" spans="1:12" ht="57" x14ac:dyDescent="0.25">
      <c r="A77" s="74">
        <v>10</v>
      </c>
      <c r="B77" s="75" t="s">
        <v>88</v>
      </c>
      <c r="C77" s="18" t="s">
        <v>12</v>
      </c>
      <c r="D77" s="39" t="s">
        <v>22</v>
      </c>
      <c r="E77" s="104">
        <v>54</v>
      </c>
      <c r="F77" s="104">
        <v>333.96</v>
      </c>
      <c r="G77" s="19">
        <f t="shared" si="17"/>
        <v>18033.84</v>
      </c>
      <c r="H77" s="22">
        <f t="shared" si="18"/>
        <v>21640.61</v>
      </c>
      <c r="I77" s="40">
        <f t="shared" si="19"/>
        <v>21640.61</v>
      </c>
      <c r="J77" s="53"/>
      <c r="K77" s="53"/>
      <c r="L77" s="63"/>
    </row>
    <row r="78" spans="1:12" ht="57" x14ac:dyDescent="0.25">
      <c r="A78" s="74">
        <v>11</v>
      </c>
      <c r="B78" s="75" t="s">
        <v>89</v>
      </c>
      <c r="C78" s="18" t="s">
        <v>12</v>
      </c>
      <c r="D78" s="39" t="s">
        <v>22</v>
      </c>
      <c r="E78" s="104">
        <v>32</v>
      </c>
      <c r="F78" s="104">
        <v>237.82</v>
      </c>
      <c r="G78" s="19">
        <f t="shared" si="17"/>
        <v>7610.24</v>
      </c>
      <c r="H78" s="22">
        <f t="shared" si="18"/>
        <v>9132.2900000000009</v>
      </c>
      <c r="I78" s="40">
        <f t="shared" si="19"/>
        <v>9132.2900000000009</v>
      </c>
      <c r="J78" s="53"/>
      <c r="K78" s="53"/>
      <c r="L78" s="63"/>
    </row>
    <row r="79" spans="1:12" ht="57" x14ac:dyDescent="0.25">
      <c r="A79" s="74">
        <v>12</v>
      </c>
      <c r="B79" s="75" t="s">
        <v>90</v>
      </c>
      <c r="C79" s="18" t="s">
        <v>12</v>
      </c>
      <c r="D79" s="39" t="s">
        <v>22</v>
      </c>
      <c r="E79" s="104">
        <v>4</v>
      </c>
      <c r="F79" s="104">
        <v>198.60499999999999</v>
      </c>
      <c r="G79" s="19">
        <f t="shared" si="17"/>
        <v>794.42</v>
      </c>
      <c r="H79" s="22">
        <f t="shared" si="18"/>
        <v>953.3</v>
      </c>
      <c r="I79" s="40">
        <f t="shared" si="19"/>
        <v>953.3</v>
      </c>
      <c r="J79" s="53"/>
      <c r="K79" s="53"/>
      <c r="L79" s="63"/>
    </row>
    <row r="80" spans="1:12" ht="57" x14ac:dyDescent="0.25">
      <c r="A80" s="74">
        <v>13</v>
      </c>
      <c r="B80" s="75" t="s">
        <v>91</v>
      </c>
      <c r="C80" s="18" t="s">
        <v>12</v>
      </c>
      <c r="D80" s="39" t="s">
        <v>22</v>
      </c>
      <c r="E80" s="104">
        <v>1</v>
      </c>
      <c r="F80" s="104">
        <v>218.46600000000001</v>
      </c>
      <c r="G80" s="19">
        <f t="shared" si="17"/>
        <v>218.47</v>
      </c>
      <c r="H80" s="22">
        <f t="shared" si="18"/>
        <v>262.16000000000003</v>
      </c>
      <c r="I80" s="40">
        <f t="shared" si="19"/>
        <v>262.16000000000003</v>
      </c>
      <c r="J80" s="53"/>
      <c r="K80" s="53"/>
      <c r="L80" s="63"/>
    </row>
    <row r="81" spans="1:12" ht="28.5" x14ac:dyDescent="0.25">
      <c r="A81" s="74">
        <v>14</v>
      </c>
      <c r="B81" s="75" t="s">
        <v>92</v>
      </c>
      <c r="C81" s="18" t="s">
        <v>12</v>
      </c>
      <c r="D81" s="39" t="s">
        <v>22</v>
      </c>
      <c r="E81" s="104">
        <v>2</v>
      </c>
      <c r="F81" s="104">
        <v>1035</v>
      </c>
      <c r="G81" s="19">
        <f t="shared" si="17"/>
        <v>2070</v>
      </c>
      <c r="H81" s="22">
        <f t="shared" si="18"/>
        <v>2484</v>
      </c>
      <c r="I81" s="40">
        <f t="shared" si="19"/>
        <v>2484</v>
      </c>
      <c r="J81" s="53"/>
      <c r="K81" s="53"/>
      <c r="L81" s="63"/>
    </row>
    <row r="82" spans="1:12" ht="28.5" x14ac:dyDescent="0.25">
      <c r="A82" s="74">
        <v>15</v>
      </c>
      <c r="B82" s="75" t="s">
        <v>93</v>
      </c>
      <c r="C82" s="18" t="s">
        <v>12</v>
      </c>
      <c r="D82" s="39" t="s">
        <v>22</v>
      </c>
      <c r="E82" s="104">
        <v>2</v>
      </c>
      <c r="F82" s="104">
        <v>804.54</v>
      </c>
      <c r="G82" s="19">
        <f t="shared" si="17"/>
        <v>1609.08</v>
      </c>
      <c r="H82" s="22">
        <f t="shared" si="18"/>
        <v>1930.9</v>
      </c>
      <c r="I82" s="40">
        <f t="shared" si="19"/>
        <v>1930.9</v>
      </c>
      <c r="J82" s="53"/>
      <c r="K82" s="53"/>
      <c r="L82" s="63"/>
    </row>
    <row r="83" spans="1:12" ht="28.5" x14ac:dyDescent="0.25">
      <c r="A83" s="74">
        <v>16</v>
      </c>
      <c r="B83" s="75" t="s">
        <v>94</v>
      </c>
      <c r="C83" s="18" t="s">
        <v>12</v>
      </c>
      <c r="D83" s="39" t="s">
        <v>22</v>
      </c>
      <c r="E83" s="104">
        <v>1</v>
      </c>
      <c r="F83" s="104">
        <v>1035</v>
      </c>
      <c r="G83" s="19">
        <f t="shared" si="17"/>
        <v>1035</v>
      </c>
      <c r="H83" s="22">
        <f t="shared" si="18"/>
        <v>1242</v>
      </c>
      <c r="I83" s="40">
        <f t="shared" si="19"/>
        <v>1242</v>
      </c>
      <c r="J83" s="53"/>
      <c r="K83" s="53"/>
      <c r="L83" s="63"/>
    </row>
    <row r="84" spans="1:12" ht="28.5" x14ac:dyDescent="0.25">
      <c r="A84" s="74">
        <v>17</v>
      </c>
      <c r="B84" s="75" t="s">
        <v>95</v>
      </c>
      <c r="C84" s="18" t="s">
        <v>12</v>
      </c>
      <c r="D84" s="39" t="s">
        <v>22</v>
      </c>
      <c r="E84" s="104">
        <v>1</v>
      </c>
      <c r="F84" s="104">
        <v>803.85</v>
      </c>
      <c r="G84" s="19">
        <f t="shared" si="17"/>
        <v>803.85</v>
      </c>
      <c r="H84" s="22">
        <f t="shared" si="18"/>
        <v>964.62</v>
      </c>
      <c r="I84" s="40">
        <f t="shared" si="19"/>
        <v>964.62</v>
      </c>
      <c r="J84" s="53"/>
      <c r="K84" s="53"/>
      <c r="L84" s="63"/>
    </row>
    <row r="85" spans="1:12" ht="86.25" customHeight="1" x14ac:dyDescent="0.25">
      <c r="A85" s="74">
        <v>18</v>
      </c>
      <c r="B85" s="75" t="s">
        <v>312</v>
      </c>
      <c r="C85" s="18" t="s">
        <v>12</v>
      </c>
      <c r="D85" s="39" t="s">
        <v>22</v>
      </c>
      <c r="E85" s="104">
        <v>1</v>
      </c>
      <c r="F85" s="104">
        <v>374.9</v>
      </c>
      <c r="G85" s="19">
        <f t="shared" si="17"/>
        <v>374.9</v>
      </c>
      <c r="H85" s="22">
        <f t="shared" si="18"/>
        <v>449.88</v>
      </c>
      <c r="I85" s="40">
        <f t="shared" si="19"/>
        <v>449.88</v>
      </c>
      <c r="J85" s="53"/>
      <c r="K85" s="53"/>
      <c r="L85" s="63"/>
    </row>
    <row r="86" spans="1:12" ht="42.75" x14ac:dyDescent="0.25">
      <c r="A86" s="74">
        <v>19</v>
      </c>
      <c r="B86" s="75" t="s">
        <v>313</v>
      </c>
      <c r="C86" s="18" t="s">
        <v>12</v>
      </c>
      <c r="D86" s="39" t="s">
        <v>76</v>
      </c>
      <c r="E86" s="104">
        <v>2.5</v>
      </c>
      <c r="F86" s="105">
        <v>52.89</v>
      </c>
      <c r="G86" s="99">
        <f t="shared" si="17"/>
        <v>132.22999999999999</v>
      </c>
      <c r="H86" s="100">
        <f t="shared" si="18"/>
        <v>158.68</v>
      </c>
      <c r="I86" s="98">
        <f t="shared" si="19"/>
        <v>158.68</v>
      </c>
      <c r="J86" s="53"/>
      <c r="K86" s="53"/>
      <c r="L86" s="63"/>
    </row>
    <row r="87" spans="1:12" ht="16.5" customHeight="1" thickBot="1" x14ac:dyDescent="0.3">
      <c r="B87" s="108" t="s">
        <v>33</v>
      </c>
      <c r="C87" s="109"/>
      <c r="D87" s="109"/>
      <c r="E87" s="109"/>
      <c r="F87" s="110"/>
      <c r="G87" s="23">
        <f>SUM(G68:G86)</f>
        <v>39018.18</v>
      </c>
      <c r="H87" s="23">
        <f t="shared" si="18"/>
        <v>46821.82</v>
      </c>
      <c r="I87" s="23">
        <f t="shared" si="19"/>
        <v>46821.82</v>
      </c>
      <c r="J87" s="23"/>
      <c r="K87" s="23"/>
      <c r="L87" s="66"/>
    </row>
    <row r="88" spans="1:12" x14ac:dyDescent="0.25">
      <c r="B88" s="128" t="s">
        <v>31</v>
      </c>
      <c r="C88" s="124"/>
      <c r="D88" s="124"/>
      <c r="E88" s="124"/>
      <c r="F88" s="124"/>
      <c r="G88" s="124"/>
      <c r="H88" s="124"/>
      <c r="I88" s="129"/>
      <c r="J88" s="62"/>
      <c r="K88" s="62"/>
      <c r="L88" s="67"/>
    </row>
    <row r="89" spans="1:12" ht="38.25" customHeight="1" x14ac:dyDescent="0.25">
      <c r="A89" s="78" t="s">
        <v>316</v>
      </c>
      <c r="B89" s="71" t="s">
        <v>3</v>
      </c>
      <c r="C89" s="20" t="s">
        <v>6</v>
      </c>
      <c r="D89" s="20" t="s">
        <v>4</v>
      </c>
      <c r="E89" s="20" t="s">
        <v>5</v>
      </c>
      <c r="F89" s="20" t="s">
        <v>15</v>
      </c>
      <c r="G89" s="20" t="s">
        <v>16</v>
      </c>
      <c r="H89" s="20" t="s">
        <v>25</v>
      </c>
      <c r="I89" s="20" t="s">
        <v>34</v>
      </c>
      <c r="J89" s="20"/>
      <c r="K89" s="20"/>
      <c r="L89" s="48"/>
    </row>
    <row r="90" spans="1:12" x14ac:dyDescent="0.25">
      <c r="A90" s="74"/>
      <c r="B90" s="72" t="s">
        <v>10</v>
      </c>
      <c r="C90" s="18" t="s">
        <v>12</v>
      </c>
      <c r="D90" s="39" t="s">
        <v>22</v>
      </c>
      <c r="E90" s="6">
        <v>1</v>
      </c>
      <c r="F90" s="6">
        <v>8500</v>
      </c>
      <c r="G90" s="19">
        <f>ROUND(E90*F90,2)</f>
        <v>8500</v>
      </c>
      <c r="H90" s="22">
        <f t="shared" ref="H90:H93" si="20">ROUND(G90*1.2,2)</f>
        <v>10200</v>
      </c>
      <c r="I90" s="40">
        <f>ROUND((G90*20/100+G90)*(1-($C$11)),2)</f>
        <v>10200</v>
      </c>
      <c r="J90" s="53"/>
      <c r="K90" s="53"/>
      <c r="L90" s="63"/>
    </row>
    <row r="91" spans="1:12" x14ac:dyDescent="0.25">
      <c r="A91" s="74"/>
      <c r="B91" s="72" t="s">
        <v>32</v>
      </c>
      <c r="C91" s="18" t="s">
        <v>14</v>
      </c>
      <c r="D91" s="39" t="s">
        <v>22</v>
      </c>
      <c r="E91" s="6">
        <v>1</v>
      </c>
      <c r="F91" s="6">
        <v>2833.33</v>
      </c>
      <c r="G91" s="19">
        <f>ROUND(E91*F91,2)</f>
        <v>2833.33</v>
      </c>
      <c r="H91" s="22">
        <f t="shared" si="20"/>
        <v>3400</v>
      </c>
      <c r="I91" s="98">
        <v>1652.31</v>
      </c>
      <c r="J91" s="53"/>
      <c r="K91" s="53"/>
      <c r="L91" s="63"/>
    </row>
    <row r="92" spans="1:12" x14ac:dyDescent="0.25">
      <c r="A92" s="74"/>
      <c r="B92" s="72" t="s">
        <v>11</v>
      </c>
      <c r="C92" s="18" t="s">
        <v>12</v>
      </c>
      <c r="D92" s="25"/>
      <c r="E92" s="106">
        <v>1</v>
      </c>
      <c r="F92" s="101">
        <f>SUM(G93:G291)</f>
        <v>60448.929999999978</v>
      </c>
      <c r="G92" s="101">
        <f t="shared" ref="G92:G294" si="21">ROUND(E92*F92,2)</f>
        <v>60448.93</v>
      </c>
      <c r="H92" s="102">
        <f>ROUND(G92*1.2,2)</f>
        <v>72538.720000000001</v>
      </c>
      <c r="I92" s="103">
        <f>ROUND((G92*20/100+G92)*(1-($C$11)),2)</f>
        <v>72538.720000000001</v>
      </c>
      <c r="J92" s="53"/>
      <c r="K92" s="53"/>
      <c r="L92" s="63"/>
    </row>
    <row r="93" spans="1:12" ht="78.75" customHeight="1" x14ac:dyDescent="0.25">
      <c r="A93" s="74">
        <v>1</v>
      </c>
      <c r="B93" s="75" t="s">
        <v>314</v>
      </c>
      <c r="C93" s="18" t="s">
        <v>12</v>
      </c>
      <c r="D93" s="39" t="s">
        <v>71</v>
      </c>
      <c r="E93" s="104">
        <v>30.5</v>
      </c>
      <c r="F93" s="104">
        <v>37.950000000000003</v>
      </c>
      <c r="G93" s="19">
        <f>ROUND(E93*F93,2)</f>
        <v>1157.48</v>
      </c>
      <c r="H93" s="22">
        <f t="shared" si="20"/>
        <v>1388.98</v>
      </c>
      <c r="I93" s="40">
        <f t="shared" ref="I93:I155" si="22">ROUND((G93*20/100+G93)*(1-($C$11)),2)</f>
        <v>1388.98</v>
      </c>
      <c r="J93" s="53"/>
      <c r="K93" s="53"/>
      <c r="L93" s="63"/>
    </row>
    <row r="94" spans="1:12" ht="42.75" x14ac:dyDescent="0.25">
      <c r="A94" s="74">
        <v>2</v>
      </c>
      <c r="B94" s="75" t="s">
        <v>96</v>
      </c>
      <c r="C94" s="18" t="s">
        <v>12</v>
      </c>
      <c r="D94" s="39" t="s">
        <v>71</v>
      </c>
      <c r="E94" s="104">
        <v>6</v>
      </c>
      <c r="F94" s="104">
        <v>18.687999999999999</v>
      </c>
      <c r="G94" s="19">
        <f t="shared" ref="G94:G155" si="23">ROUND(E94*F94,2)</f>
        <v>112.13</v>
      </c>
      <c r="H94" s="22">
        <f t="shared" ref="H94:H155" si="24">ROUND(G94*1.2,2)</f>
        <v>134.56</v>
      </c>
      <c r="I94" s="40">
        <f t="shared" si="22"/>
        <v>134.56</v>
      </c>
      <c r="J94" s="53"/>
      <c r="K94" s="53"/>
      <c r="L94" s="63"/>
    </row>
    <row r="95" spans="1:12" ht="28.5" x14ac:dyDescent="0.25">
      <c r="A95" s="74">
        <v>3</v>
      </c>
      <c r="B95" s="75" t="s">
        <v>97</v>
      </c>
      <c r="C95" s="18" t="s">
        <v>12</v>
      </c>
      <c r="D95" s="39" t="s">
        <v>71</v>
      </c>
      <c r="E95" s="104">
        <v>30.5</v>
      </c>
      <c r="F95" s="104">
        <v>2.875</v>
      </c>
      <c r="G95" s="19">
        <f t="shared" si="23"/>
        <v>87.69</v>
      </c>
      <c r="H95" s="22">
        <f t="shared" si="24"/>
        <v>105.23</v>
      </c>
      <c r="I95" s="40">
        <f t="shared" si="22"/>
        <v>105.23</v>
      </c>
      <c r="J95" s="53"/>
      <c r="K95" s="53"/>
      <c r="L95" s="63"/>
    </row>
    <row r="96" spans="1:12" ht="28.5" x14ac:dyDescent="0.25">
      <c r="A96" s="74">
        <v>4</v>
      </c>
      <c r="B96" s="75" t="s">
        <v>98</v>
      </c>
      <c r="C96" s="18" t="s">
        <v>12</v>
      </c>
      <c r="D96" s="39" t="s">
        <v>71</v>
      </c>
      <c r="E96" s="104">
        <v>30.5</v>
      </c>
      <c r="F96" s="104">
        <v>2.2999999999999998</v>
      </c>
      <c r="G96" s="19">
        <f t="shared" si="23"/>
        <v>70.150000000000006</v>
      </c>
      <c r="H96" s="22">
        <f t="shared" si="24"/>
        <v>84.18</v>
      </c>
      <c r="I96" s="40">
        <f t="shared" si="22"/>
        <v>84.18</v>
      </c>
      <c r="J96" s="53"/>
      <c r="K96" s="53"/>
      <c r="L96" s="63"/>
    </row>
    <row r="97" spans="1:12" x14ac:dyDescent="0.25">
      <c r="A97" s="74">
        <v>5</v>
      </c>
      <c r="B97" s="75" t="s">
        <v>99</v>
      </c>
      <c r="C97" s="18" t="s">
        <v>12</v>
      </c>
      <c r="D97" s="39" t="s">
        <v>124</v>
      </c>
      <c r="E97" s="104">
        <v>3.21</v>
      </c>
      <c r="F97" s="104">
        <v>26.484999999999999</v>
      </c>
      <c r="G97" s="19">
        <f t="shared" si="23"/>
        <v>85.02</v>
      </c>
      <c r="H97" s="22">
        <f t="shared" si="24"/>
        <v>102.02</v>
      </c>
      <c r="I97" s="40">
        <f t="shared" si="22"/>
        <v>102.02</v>
      </c>
      <c r="J97" s="53"/>
      <c r="K97" s="53"/>
      <c r="L97" s="63"/>
    </row>
    <row r="98" spans="1:12" x14ac:dyDescent="0.25">
      <c r="A98" s="74">
        <v>6</v>
      </c>
      <c r="B98" s="75" t="s">
        <v>100</v>
      </c>
      <c r="C98" s="18" t="s">
        <v>12</v>
      </c>
      <c r="D98" s="39" t="s">
        <v>124</v>
      </c>
      <c r="E98" s="104">
        <v>3.25</v>
      </c>
      <c r="F98" s="104">
        <v>0</v>
      </c>
      <c r="G98" s="19">
        <f t="shared" si="23"/>
        <v>0</v>
      </c>
      <c r="H98" s="22">
        <f t="shared" si="24"/>
        <v>0</v>
      </c>
      <c r="I98" s="40">
        <f t="shared" si="22"/>
        <v>0</v>
      </c>
      <c r="J98" s="53"/>
      <c r="K98" s="53"/>
      <c r="L98" s="63"/>
    </row>
    <row r="99" spans="1:12" ht="28.5" x14ac:dyDescent="0.25">
      <c r="A99" s="74">
        <v>7</v>
      </c>
      <c r="B99" s="75" t="s">
        <v>101</v>
      </c>
      <c r="C99" s="18" t="s">
        <v>12</v>
      </c>
      <c r="D99" s="39" t="s">
        <v>124</v>
      </c>
      <c r="E99" s="104">
        <v>4.7</v>
      </c>
      <c r="F99" s="104">
        <v>9.8650000000000002</v>
      </c>
      <c r="G99" s="19">
        <f t="shared" si="23"/>
        <v>46.37</v>
      </c>
      <c r="H99" s="22">
        <f t="shared" si="24"/>
        <v>55.64</v>
      </c>
      <c r="I99" s="40">
        <f t="shared" si="22"/>
        <v>55.64</v>
      </c>
      <c r="J99" s="53"/>
      <c r="K99" s="53"/>
      <c r="L99" s="63"/>
    </row>
    <row r="100" spans="1:12" ht="57" x14ac:dyDescent="0.25">
      <c r="A100" s="74">
        <v>8</v>
      </c>
      <c r="B100" s="75" t="s">
        <v>102</v>
      </c>
      <c r="C100" s="18" t="s">
        <v>12</v>
      </c>
      <c r="D100" s="39" t="s">
        <v>124</v>
      </c>
      <c r="E100" s="104">
        <v>7.91</v>
      </c>
      <c r="F100" s="104">
        <v>4.1689999999999996</v>
      </c>
      <c r="G100" s="19">
        <f t="shared" si="23"/>
        <v>32.979999999999997</v>
      </c>
      <c r="H100" s="22">
        <f t="shared" si="24"/>
        <v>39.58</v>
      </c>
      <c r="I100" s="40">
        <f t="shared" si="22"/>
        <v>39.58</v>
      </c>
      <c r="J100" s="53"/>
      <c r="K100" s="53"/>
      <c r="L100" s="63"/>
    </row>
    <row r="101" spans="1:12" ht="42.75" x14ac:dyDescent="0.25">
      <c r="A101" s="74">
        <v>9</v>
      </c>
      <c r="B101" s="75" t="s">
        <v>103</v>
      </c>
      <c r="C101" s="18" t="s">
        <v>12</v>
      </c>
      <c r="D101" s="39" t="s">
        <v>124</v>
      </c>
      <c r="E101" s="104">
        <v>39.549999999999997</v>
      </c>
      <c r="F101" s="104">
        <v>1.6279999999999999</v>
      </c>
      <c r="G101" s="99">
        <v>64.38</v>
      </c>
      <c r="H101" s="100">
        <v>77.25</v>
      </c>
      <c r="I101" s="98">
        <v>77.25</v>
      </c>
      <c r="J101" s="53"/>
      <c r="K101" s="53"/>
      <c r="L101" s="63"/>
    </row>
    <row r="102" spans="1:12" ht="28.5" x14ac:dyDescent="0.25">
      <c r="A102" s="74">
        <v>10</v>
      </c>
      <c r="B102" s="75" t="s">
        <v>104</v>
      </c>
      <c r="C102" s="18" t="s">
        <v>12</v>
      </c>
      <c r="D102" s="39" t="s">
        <v>124</v>
      </c>
      <c r="E102" s="104">
        <v>7.91</v>
      </c>
      <c r="F102" s="104">
        <v>0.86899999999999999</v>
      </c>
      <c r="G102" s="19">
        <f t="shared" si="23"/>
        <v>6.87</v>
      </c>
      <c r="H102" s="22">
        <f t="shared" si="24"/>
        <v>8.24</v>
      </c>
      <c r="I102" s="40">
        <f t="shared" si="22"/>
        <v>8.24</v>
      </c>
      <c r="J102" s="53"/>
      <c r="K102" s="53"/>
      <c r="L102" s="63"/>
    </row>
    <row r="103" spans="1:12" ht="28.5" x14ac:dyDescent="0.25">
      <c r="A103" s="74">
        <v>11</v>
      </c>
      <c r="B103" s="75" t="s">
        <v>105</v>
      </c>
      <c r="C103" s="18" t="s">
        <v>12</v>
      </c>
      <c r="D103" s="39" t="s">
        <v>124</v>
      </c>
      <c r="E103" s="104">
        <v>3.25</v>
      </c>
      <c r="F103" s="104">
        <v>12.586</v>
      </c>
      <c r="G103" s="19">
        <f t="shared" si="23"/>
        <v>40.9</v>
      </c>
      <c r="H103" s="22">
        <f t="shared" si="24"/>
        <v>49.08</v>
      </c>
      <c r="I103" s="40">
        <f t="shared" si="22"/>
        <v>49.08</v>
      </c>
      <c r="J103" s="53"/>
      <c r="K103" s="53"/>
      <c r="L103" s="63"/>
    </row>
    <row r="104" spans="1:12" x14ac:dyDescent="0.25">
      <c r="A104" s="74">
        <v>12</v>
      </c>
      <c r="B104" s="75" t="s">
        <v>106</v>
      </c>
      <c r="C104" s="18" t="s">
        <v>12</v>
      </c>
      <c r="D104" s="39" t="s">
        <v>75</v>
      </c>
      <c r="E104" s="104">
        <v>12.65</v>
      </c>
      <c r="F104" s="104">
        <v>38.5</v>
      </c>
      <c r="G104" s="19">
        <f t="shared" si="23"/>
        <v>487.03</v>
      </c>
      <c r="H104" s="22">
        <f t="shared" si="24"/>
        <v>584.44000000000005</v>
      </c>
      <c r="I104" s="40">
        <f t="shared" si="22"/>
        <v>584.44000000000005</v>
      </c>
      <c r="J104" s="53"/>
      <c r="K104" s="53"/>
      <c r="L104" s="63"/>
    </row>
    <row r="105" spans="1:12" ht="28.5" x14ac:dyDescent="0.25">
      <c r="A105" s="74">
        <v>13</v>
      </c>
      <c r="B105" s="75" t="s">
        <v>107</v>
      </c>
      <c r="C105" s="18" t="s">
        <v>12</v>
      </c>
      <c r="D105" s="39" t="s">
        <v>124</v>
      </c>
      <c r="E105" s="104">
        <v>3.21</v>
      </c>
      <c r="F105" s="104">
        <v>106.42</v>
      </c>
      <c r="G105" s="19">
        <f t="shared" si="23"/>
        <v>341.61</v>
      </c>
      <c r="H105" s="22">
        <f t="shared" si="24"/>
        <v>409.93</v>
      </c>
      <c r="I105" s="40">
        <f t="shared" si="22"/>
        <v>409.93</v>
      </c>
      <c r="J105" s="53"/>
      <c r="K105" s="53"/>
      <c r="L105" s="63"/>
    </row>
    <row r="106" spans="1:12" ht="28.5" x14ac:dyDescent="0.25">
      <c r="A106" s="74">
        <v>14</v>
      </c>
      <c r="B106" s="75" t="s">
        <v>108</v>
      </c>
      <c r="C106" s="18" t="s">
        <v>12</v>
      </c>
      <c r="D106" s="39" t="s">
        <v>124</v>
      </c>
      <c r="E106" s="104">
        <v>1.44</v>
      </c>
      <c r="F106" s="104">
        <v>106.42</v>
      </c>
      <c r="G106" s="19">
        <f t="shared" si="23"/>
        <v>153.24</v>
      </c>
      <c r="H106" s="22">
        <f t="shared" si="24"/>
        <v>183.89</v>
      </c>
      <c r="I106" s="40">
        <f t="shared" si="22"/>
        <v>183.89</v>
      </c>
      <c r="J106" s="53"/>
      <c r="K106" s="53"/>
      <c r="L106" s="63"/>
    </row>
    <row r="107" spans="1:12" ht="28.5" x14ac:dyDescent="0.25">
      <c r="A107" s="74">
        <v>15</v>
      </c>
      <c r="B107" s="75" t="s">
        <v>109</v>
      </c>
      <c r="C107" s="18" t="s">
        <v>12</v>
      </c>
      <c r="D107" s="39" t="s">
        <v>71</v>
      </c>
      <c r="E107" s="104">
        <v>3.6</v>
      </c>
      <c r="F107" s="104">
        <v>12.757999999999999</v>
      </c>
      <c r="G107" s="19">
        <f t="shared" si="23"/>
        <v>45.93</v>
      </c>
      <c r="H107" s="22">
        <f t="shared" si="24"/>
        <v>55.12</v>
      </c>
      <c r="I107" s="40">
        <f t="shared" si="22"/>
        <v>55.12</v>
      </c>
      <c r="J107" s="53"/>
      <c r="K107" s="53"/>
      <c r="L107" s="63"/>
    </row>
    <row r="108" spans="1:12" ht="28.5" x14ac:dyDescent="0.25">
      <c r="A108" s="74">
        <v>16</v>
      </c>
      <c r="B108" s="75" t="s">
        <v>110</v>
      </c>
      <c r="C108" s="18" t="s">
        <v>12</v>
      </c>
      <c r="D108" s="39" t="s">
        <v>71</v>
      </c>
      <c r="E108" s="104">
        <v>3.6</v>
      </c>
      <c r="F108" s="104">
        <v>2.7589999999999999</v>
      </c>
      <c r="G108" s="19">
        <f t="shared" si="23"/>
        <v>9.93</v>
      </c>
      <c r="H108" s="22">
        <f t="shared" si="24"/>
        <v>11.92</v>
      </c>
      <c r="I108" s="40">
        <f t="shared" si="22"/>
        <v>11.92</v>
      </c>
      <c r="J108" s="53"/>
      <c r="K108" s="53"/>
      <c r="L108" s="63"/>
    </row>
    <row r="109" spans="1:12" ht="28.5" x14ac:dyDescent="0.25">
      <c r="A109" s="74">
        <v>17</v>
      </c>
      <c r="B109" s="75" t="s">
        <v>111</v>
      </c>
      <c r="C109" s="18" t="s">
        <v>12</v>
      </c>
      <c r="D109" s="39" t="s">
        <v>124</v>
      </c>
      <c r="E109" s="104">
        <v>1.35</v>
      </c>
      <c r="F109" s="104">
        <v>250</v>
      </c>
      <c r="G109" s="19">
        <f t="shared" si="23"/>
        <v>337.5</v>
      </c>
      <c r="H109" s="22">
        <f t="shared" si="24"/>
        <v>405</v>
      </c>
      <c r="I109" s="40">
        <f t="shared" si="22"/>
        <v>405</v>
      </c>
      <c r="J109" s="53"/>
      <c r="K109" s="53"/>
      <c r="L109" s="63"/>
    </row>
    <row r="110" spans="1:12" ht="42.75" x14ac:dyDescent="0.25">
      <c r="A110" s="74">
        <v>18</v>
      </c>
      <c r="B110" s="75" t="s">
        <v>112</v>
      </c>
      <c r="C110" s="18" t="s">
        <v>12</v>
      </c>
      <c r="D110" s="39" t="s">
        <v>125</v>
      </c>
      <c r="E110" s="104">
        <v>1.5</v>
      </c>
      <c r="F110" s="104">
        <v>9.1639999999999997</v>
      </c>
      <c r="G110" s="19">
        <f t="shared" si="23"/>
        <v>13.75</v>
      </c>
      <c r="H110" s="22">
        <f t="shared" si="24"/>
        <v>16.5</v>
      </c>
      <c r="I110" s="40">
        <f t="shared" si="22"/>
        <v>16.5</v>
      </c>
      <c r="J110" s="53"/>
      <c r="K110" s="53"/>
      <c r="L110" s="63"/>
    </row>
    <row r="111" spans="1:12" ht="42.75" x14ac:dyDescent="0.25">
      <c r="A111" s="74">
        <v>19</v>
      </c>
      <c r="B111" s="75" t="s">
        <v>113</v>
      </c>
      <c r="C111" s="18" t="s">
        <v>12</v>
      </c>
      <c r="D111" s="39" t="s">
        <v>75</v>
      </c>
      <c r="E111" s="104">
        <v>0.01</v>
      </c>
      <c r="F111" s="104">
        <v>1458.3489999999999</v>
      </c>
      <c r="G111" s="19">
        <f t="shared" si="23"/>
        <v>14.58</v>
      </c>
      <c r="H111" s="22">
        <f t="shared" si="24"/>
        <v>17.5</v>
      </c>
      <c r="I111" s="40">
        <f t="shared" si="22"/>
        <v>17.5</v>
      </c>
      <c r="J111" s="53"/>
      <c r="K111" s="53"/>
      <c r="L111" s="63"/>
    </row>
    <row r="112" spans="1:12" ht="57" x14ac:dyDescent="0.25">
      <c r="A112" s="74">
        <v>20</v>
      </c>
      <c r="B112" s="75" t="s">
        <v>114</v>
      </c>
      <c r="C112" s="18" t="s">
        <v>12</v>
      </c>
      <c r="D112" s="39" t="s">
        <v>71</v>
      </c>
      <c r="E112" s="104">
        <v>0.8</v>
      </c>
      <c r="F112" s="104">
        <v>14.128</v>
      </c>
      <c r="G112" s="19">
        <f t="shared" si="23"/>
        <v>11.3</v>
      </c>
      <c r="H112" s="22">
        <f t="shared" si="24"/>
        <v>13.56</v>
      </c>
      <c r="I112" s="40">
        <f t="shared" si="22"/>
        <v>13.56</v>
      </c>
      <c r="J112" s="53"/>
      <c r="K112" s="53"/>
      <c r="L112" s="63"/>
    </row>
    <row r="113" spans="1:12" ht="57" x14ac:dyDescent="0.25">
      <c r="A113" s="74">
        <v>21</v>
      </c>
      <c r="B113" s="75" t="s">
        <v>115</v>
      </c>
      <c r="C113" s="18" t="s">
        <v>12</v>
      </c>
      <c r="D113" s="39" t="s">
        <v>71</v>
      </c>
      <c r="E113" s="104">
        <v>0.8</v>
      </c>
      <c r="F113" s="104">
        <v>3.5750000000000002</v>
      </c>
      <c r="G113" s="19">
        <f t="shared" si="23"/>
        <v>2.86</v>
      </c>
      <c r="H113" s="22">
        <f t="shared" si="24"/>
        <v>3.43</v>
      </c>
      <c r="I113" s="40">
        <f t="shared" si="22"/>
        <v>3.43</v>
      </c>
      <c r="J113" s="53"/>
      <c r="K113" s="53"/>
      <c r="L113" s="63"/>
    </row>
    <row r="114" spans="1:12" ht="42.75" x14ac:dyDescent="0.25">
      <c r="A114" s="74">
        <v>22</v>
      </c>
      <c r="B114" s="75" t="s">
        <v>116</v>
      </c>
      <c r="C114" s="18" t="s">
        <v>12</v>
      </c>
      <c r="D114" s="39" t="s">
        <v>71</v>
      </c>
      <c r="E114" s="104">
        <v>0.5</v>
      </c>
      <c r="F114" s="104">
        <v>8.6630000000000003</v>
      </c>
      <c r="G114" s="19">
        <f t="shared" si="23"/>
        <v>4.33</v>
      </c>
      <c r="H114" s="22">
        <f t="shared" si="24"/>
        <v>5.2</v>
      </c>
      <c r="I114" s="40">
        <f t="shared" si="22"/>
        <v>5.2</v>
      </c>
      <c r="J114" s="53"/>
      <c r="K114" s="53"/>
      <c r="L114" s="63"/>
    </row>
    <row r="115" spans="1:12" ht="42.75" x14ac:dyDescent="0.25">
      <c r="A115" s="74">
        <v>23</v>
      </c>
      <c r="B115" s="75" t="s">
        <v>117</v>
      </c>
      <c r="C115" s="18" t="s">
        <v>12</v>
      </c>
      <c r="D115" s="39" t="s">
        <v>71</v>
      </c>
      <c r="E115" s="104">
        <v>2</v>
      </c>
      <c r="F115" s="104">
        <v>3.3149999999999999</v>
      </c>
      <c r="G115" s="19">
        <f t="shared" si="23"/>
        <v>6.63</v>
      </c>
      <c r="H115" s="22">
        <f t="shared" si="24"/>
        <v>7.96</v>
      </c>
      <c r="I115" s="40">
        <f t="shared" si="22"/>
        <v>7.96</v>
      </c>
      <c r="J115" s="53"/>
      <c r="K115" s="53"/>
      <c r="L115" s="63"/>
    </row>
    <row r="116" spans="1:12" ht="42.75" x14ac:dyDescent="0.25">
      <c r="A116" s="74">
        <v>24</v>
      </c>
      <c r="B116" s="75" t="s">
        <v>118</v>
      </c>
      <c r="C116" s="18" t="s">
        <v>12</v>
      </c>
      <c r="D116" s="39" t="s">
        <v>75</v>
      </c>
      <c r="E116" s="104">
        <v>0.01</v>
      </c>
      <c r="F116" s="104">
        <v>1512.722</v>
      </c>
      <c r="G116" s="19">
        <f t="shared" si="23"/>
        <v>15.13</v>
      </c>
      <c r="H116" s="22">
        <f t="shared" si="24"/>
        <v>18.16</v>
      </c>
      <c r="I116" s="40">
        <f t="shared" si="22"/>
        <v>18.16</v>
      </c>
      <c r="J116" s="53"/>
      <c r="K116" s="53"/>
      <c r="L116" s="63"/>
    </row>
    <row r="117" spans="1:12" ht="28.5" x14ac:dyDescent="0.25">
      <c r="A117" s="74">
        <v>25</v>
      </c>
      <c r="B117" s="75" t="s">
        <v>119</v>
      </c>
      <c r="C117" s="18" t="s">
        <v>12</v>
      </c>
      <c r="D117" s="39" t="s">
        <v>71</v>
      </c>
      <c r="E117" s="104">
        <v>2.6</v>
      </c>
      <c r="F117" s="104">
        <v>25</v>
      </c>
      <c r="G117" s="19">
        <f t="shared" si="23"/>
        <v>65</v>
      </c>
      <c r="H117" s="22">
        <f t="shared" si="24"/>
        <v>78</v>
      </c>
      <c r="I117" s="40">
        <f t="shared" si="22"/>
        <v>78</v>
      </c>
      <c r="J117" s="53"/>
      <c r="K117" s="53"/>
      <c r="L117" s="63"/>
    </row>
    <row r="118" spans="1:12" ht="85.5" x14ac:dyDescent="0.25">
      <c r="A118" s="74">
        <v>26</v>
      </c>
      <c r="B118" s="75" t="s">
        <v>120</v>
      </c>
      <c r="C118" s="18" t="s">
        <v>12</v>
      </c>
      <c r="D118" s="39" t="s">
        <v>22</v>
      </c>
      <c r="E118" s="104">
        <v>1</v>
      </c>
      <c r="F118" s="104">
        <v>1000</v>
      </c>
      <c r="G118" s="19">
        <f t="shared" si="23"/>
        <v>1000</v>
      </c>
      <c r="H118" s="22">
        <f t="shared" si="24"/>
        <v>1200</v>
      </c>
      <c r="I118" s="40">
        <f t="shared" si="22"/>
        <v>1200</v>
      </c>
      <c r="J118" s="53"/>
      <c r="K118" s="53"/>
      <c r="L118" s="63"/>
    </row>
    <row r="119" spans="1:12" ht="57" x14ac:dyDescent="0.25">
      <c r="A119" s="74">
        <v>27</v>
      </c>
      <c r="B119" s="75" t="s">
        <v>121</v>
      </c>
      <c r="C119" s="18" t="s">
        <v>12</v>
      </c>
      <c r="D119" s="39" t="s">
        <v>71</v>
      </c>
      <c r="E119" s="104">
        <v>11</v>
      </c>
      <c r="F119" s="104">
        <v>46.2</v>
      </c>
      <c r="G119" s="19">
        <f t="shared" si="23"/>
        <v>508.2</v>
      </c>
      <c r="H119" s="22">
        <f t="shared" si="24"/>
        <v>609.84</v>
      </c>
      <c r="I119" s="40">
        <f t="shared" si="22"/>
        <v>609.84</v>
      </c>
      <c r="J119" s="53"/>
      <c r="K119" s="53"/>
      <c r="L119" s="63"/>
    </row>
    <row r="120" spans="1:12" ht="71.25" x14ac:dyDescent="0.25">
      <c r="A120" s="74">
        <v>28</v>
      </c>
      <c r="B120" s="75" t="s">
        <v>122</v>
      </c>
      <c r="C120" s="18" t="s">
        <v>12</v>
      </c>
      <c r="D120" s="39" t="s">
        <v>71</v>
      </c>
      <c r="E120" s="104">
        <v>12.5</v>
      </c>
      <c r="F120" s="104">
        <v>51.7</v>
      </c>
      <c r="G120" s="19">
        <f t="shared" si="23"/>
        <v>646.25</v>
      </c>
      <c r="H120" s="22">
        <f t="shared" si="24"/>
        <v>775.5</v>
      </c>
      <c r="I120" s="40">
        <f t="shared" si="22"/>
        <v>775.5</v>
      </c>
      <c r="J120" s="53"/>
      <c r="K120" s="53"/>
      <c r="L120" s="63"/>
    </row>
    <row r="121" spans="1:12" ht="57" x14ac:dyDescent="0.25">
      <c r="A121" s="74">
        <v>29</v>
      </c>
      <c r="B121" s="75" t="s">
        <v>123</v>
      </c>
      <c r="C121" s="18" t="s">
        <v>12</v>
      </c>
      <c r="D121" s="39" t="s">
        <v>72</v>
      </c>
      <c r="E121" s="104">
        <v>10.55</v>
      </c>
      <c r="F121" s="104">
        <v>200</v>
      </c>
      <c r="G121" s="19">
        <f t="shared" si="23"/>
        <v>2110</v>
      </c>
      <c r="H121" s="22">
        <f t="shared" si="24"/>
        <v>2532</v>
      </c>
      <c r="I121" s="40">
        <f t="shared" si="22"/>
        <v>2532</v>
      </c>
      <c r="J121" s="53"/>
      <c r="K121" s="53"/>
      <c r="L121" s="63"/>
    </row>
    <row r="122" spans="1:12" ht="57" x14ac:dyDescent="0.25">
      <c r="A122" s="74">
        <v>30</v>
      </c>
      <c r="B122" s="75" t="s">
        <v>126</v>
      </c>
      <c r="C122" s="18" t="s">
        <v>12</v>
      </c>
      <c r="D122" s="39" t="s">
        <v>146</v>
      </c>
      <c r="E122" s="104">
        <v>2</v>
      </c>
      <c r="F122" s="104">
        <v>1.056</v>
      </c>
      <c r="G122" s="19">
        <f t="shared" si="23"/>
        <v>2.11</v>
      </c>
      <c r="H122" s="22">
        <f t="shared" si="24"/>
        <v>2.5299999999999998</v>
      </c>
      <c r="I122" s="40">
        <f t="shared" si="22"/>
        <v>2.5299999999999998</v>
      </c>
      <c r="J122" s="53"/>
      <c r="K122" s="53"/>
      <c r="L122" s="63"/>
    </row>
    <row r="123" spans="1:12" ht="71.25" x14ac:dyDescent="0.25">
      <c r="A123" s="74">
        <v>31</v>
      </c>
      <c r="B123" s="75" t="s">
        <v>127</v>
      </c>
      <c r="C123" s="18" t="s">
        <v>12</v>
      </c>
      <c r="D123" s="39" t="s">
        <v>146</v>
      </c>
      <c r="E123" s="104">
        <v>36</v>
      </c>
      <c r="F123" s="104">
        <v>4.3780000000000001</v>
      </c>
      <c r="G123" s="19">
        <f t="shared" si="23"/>
        <v>157.61000000000001</v>
      </c>
      <c r="H123" s="22">
        <f t="shared" si="24"/>
        <v>189.13</v>
      </c>
      <c r="I123" s="40">
        <f t="shared" si="22"/>
        <v>189.13</v>
      </c>
      <c r="J123" s="53"/>
      <c r="K123" s="53"/>
      <c r="L123" s="63"/>
    </row>
    <row r="124" spans="1:12" ht="42.75" x14ac:dyDescent="0.25">
      <c r="A124" s="74">
        <v>32</v>
      </c>
      <c r="B124" s="75" t="s">
        <v>128</v>
      </c>
      <c r="C124" s="18" t="s">
        <v>12</v>
      </c>
      <c r="D124" s="39" t="s">
        <v>146</v>
      </c>
      <c r="E124" s="104">
        <v>3</v>
      </c>
      <c r="F124" s="104">
        <v>1.65</v>
      </c>
      <c r="G124" s="19">
        <f t="shared" si="23"/>
        <v>4.95</v>
      </c>
      <c r="H124" s="22">
        <f t="shared" si="24"/>
        <v>5.94</v>
      </c>
      <c r="I124" s="40">
        <f t="shared" si="22"/>
        <v>5.94</v>
      </c>
      <c r="J124" s="53"/>
      <c r="K124" s="53"/>
      <c r="L124" s="63"/>
    </row>
    <row r="125" spans="1:12" ht="42.75" x14ac:dyDescent="0.25">
      <c r="A125" s="74">
        <v>33</v>
      </c>
      <c r="B125" s="75" t="s">
        <v>129</v>
      </c>
      <c r="C125" s="18" t="s">
        <v>12</v>
      </c>
      <c r="D125" s="39" t="s">
        <v>146</v>
      </c>
      <c r="E125" s="104">
        <v>435</v>
      </c>
      <c r="F125" s="104">
        <v>0.44</v>
      </c>
      <c r="G125" s="19">
        <f t="shared" si="23"/>
        <v>191.4</v>
      </c>
      <c r="H125" s="22">
        <f t="shared" si="24"/>
        <v>229.68</v>
      </c>
      <c r="I125" s="40">
        <f t="shared" si="22"/>
        <v>229.68</v>
      </c>
      <c r="J125" s="53"/>
      <c r="K125" s="53"/>
      <c r="L125" s="63"/>
    </row>
    <row r="126" spans="1:12" ht="42.75" x14ac:dyDescent="0.25">
      <c r="A126" s="74">
        <v>34</v>
      </c>
      <c r="B126" s="75" t="s">
        <v>130</v>
      </c>
      <c r="C126" s="18" t="s">
        <v>12</v>
      </c>
      <c r="D126" s="39" t="s">
        <v>146</v>
      </c>
      <c r="E126" s="104">
        <v>101</v>
      </c>
      <c r="F126" s="104">
        <v>50.16</v>
      </c>
      <c r="G126" s="19">
        <f t="shared" si="23"/>
        <v>5066.16</v>
      </c>
      <c r="H126" s="22">
        <f t="shared" si="24"/>
        <v>6079.39</v>
      </c>
      <c r="I126" s="40">
        <f t="shared" si="22"/>
        <v>6079.39</v>
      </c>
      <c r="J126" s="53"/>
      <c r="K126" s="53"/>
      <c r="L126" s="63"/>
    </row>
    <row r="127" spans="1:12" ht="28.5" x14ac:dyDescent="0.25">
      <c r="A127" s="74">
        <v>35</v>
      </c>
      <c r="B127" s="75" t="s">
        <v>131</v>
      </c>
      <c r="C127" s="18" t="s">
        <v>12</v>
      </c>
      <c r="D127" s="39" t="s">
        <v>146</v>
      </c>
      <c r="E127" s="104">
        <v>33</v>
      </c>
      <c r="F127" s="104">
        <v>21.78</v>
      </c>
      <c r="G127" s="19">
        <f t="shared" si="23"/>
        <v>718.74</v>
      </c>
      <c r="H127" s="22">
        <f t="shared" si="24"/>
        <v>862.49</v>
      </c>
      <c r="I127" s="40">
        <f t="shared" si="22"/>
        <v>862.49</v>
      </c>
      <c r="J127" s="53"/>
      <c r="K127" s="53"/>
      <c r="L127" s="63"/>
    </row>
    <row r="128" spans="1:12" x14ac:dyDescent="0.25">
      <c r="A128" s="74">
        <v>36</v>
      </c>
      <c r="B128" s="75" t="s">
        <v>132</v>
      </c>
      <c r="C128" s="18" t="s">
        <v>12</v>
      </c>
      <c r="D128" s="39" t="s">
        <v>146</v>
      </c>
      <c r="E128" s="104">
        <v>134</v>
      </c>
      <c r="F128" s="104">
        <v>4.4000000000000004</v>
      </c>
      <c r="G128" s="19">
        <f t="shared" si="23"/>
        <v>589.6</v>
      </c>
      <c r="H128" s="22">
        <f t="shared" si="24"/>
        <v>707.52</v>
      </c>
      <c r="I128" s="40">
        <f t="shared" si="22"/>
        <v>707.52</v>
      </c>
      <c r="J128" s="53"/>
      <c r="K128" s="53"/>
      <c r="L128" s="63"/>
    </row>
    <row r="129" spans="1:12" ht="42.75" x14ac:dyDescent="0.25">
      <c r="A129" s="74">
        <v>37</v>
      </c>
      <c r="B129" s="75" t="s">
        <v>133</v>
      </c>
      <c r="C129" s="18" t="s">
        <v>12</v>
      </c>
      <c r="D129" s="39" t="s">
        <v>125</v>
      </c>
      <c r="E129" s="104">
        <v>80</v>
      </c>
      <c r="F129" s="104">
        <v>0.96799999999999997</v>
      </c>
      <c r="G129" s="19">
        <f t="shared" si="23"/>
        <v>77.44</v>
      </c>
      <c r="H129" s="22">
        <f t="shared" si="24"/>
        <v>92.93</v>
      </c>
      <c r="I129" s="40">
        <f t="shared" si="22"/>
        <v>92.93</v>
      </c>
      <c r="J129" s="53"/>
      <c r="K129" s="53"/>
      <c r="L129" s="63"/>
    </row>
    <row r="130" spans="1:12" ht="42.75" x14ac:dyDescent="0.25">
      <c r="A130" s="74">
        <v>38</v>
      </c>
      <c r="B130" s="75" t="s">
        <v>134</v>
      </c>
      <c r="C130" s="18" t="s">
        <v>12</v>
      </c>
      <c r="D130" s="39" t="s">
        <v>125</v>
      </c>
      <c r="E130" s="104">
        <v>120</v>
      </c>
      <c r="F130" s="104">
        <v>1.276</v>
      </c>
      <c r="G130" s="19">
        <f t="shared" si="23"/>
        <v>153.12</v>
      </c>
      <c r="H130" s="22">
        <f t="shared" si="24"/>
        <v>183.74</v>
      </c>
      <c r="I130" s="40">
        <f t="shared" si="22"/>
        <v>183.74</v>
      </c>
      <c r="J130" s="53"/>
      <c r="K130" s="53"/>
      <c r="L130" s="63"/>
    </row>
    <row r="131" spans="1:12" ht="42.75" x14ac:dyDescent="0.25">
      <c r="A131" s="74">
        <v>39</v>
      </c>
      <c r="B131" s="75" t="s">
        <v>135</v>
      </c>
      <c r="C131" s="18" t="s">
        <v>12</v>
      </c>
      <c r="D131" s="39" t="s">
        <v>125</v>
      </c>
      <c r="E131" s="104">
        <v>80</v>
      </c>
      <c r="F131" s="104">
        <v>1.496</v>
      </c>
      <c r="G131" s="19">
        <f t="shared" si="23"/>
        <v>119.68</v>
      </c>
      <c r="H131" s="22">
        <f t="shared" si="24"/>
        <v>143.62</v>
      </c>
      <c r="I131" s="40">
        <f t="shared" si="22"/>
        <v>143.62</v>
      </c>
      <c r="J131" s="53"/>
      <c r="K131" s="53"/>
      <c r="L131" s="63"/>
    </row>
    <row r="132" spans="1:12" ht="28.5" x14ac:dyDescent="0.25">
      <c r="A132" s="74">
        <v>40</v>
      </c>
      <c r="B132" s="75" t="s">
        <v>136</v>
      </c>
      <c r="C132" s="18" t="s">
        <v>12</v>
      </c>
      <c r="D132" s="39" t="s">
        <v>125</v>
      </c>
      <c r="E132" s="104">
        <v>35</v>
      </c>
      <c r="F132" s="104">
        <v>0.61599999999999999</v>
      </c>
      <c r="G132" s="19">
        <f t="shared" si="23"/>
        <v>21.56</v>
      </c>
      <c r="H132" s="22">
        <f t="shared" si="24"/>
        <v>25.87</v>
      </c>
      <c r="I132" s="40">
        <f t="shared" si="22"/>
        <v>25.87</v>
      </c>
      <c r="J132" s="53"/>
      <c r="K132" s="53"/>
      <c r="L132" s="63"/>
    </row>
    <row r="133" spans="1:12" x14ac:dyDescent="0.25">
      <c r="A133" s="74">
        <v>41</v>
      </c>
      <c r="B133" s="75" t="s">
        <v>137</v>
      </c>
      <c r="C133" s="18" t="s">
        <v>12</v>
      </c>
      <c r="D133" s="39" t="s">
        <v>147</v>
      </c>
      <c r="E133" s="104">
        <v>65</v>
      </c>
      <c r="F133" s="104">
        <v>2.5299999999999998</v>
      </c>
      <c r="G133" s="19">
        <f t="shared" si="23"/>
        <v>164.45</v>
      </c>
      <c r="H133" s="22">
        <f t="shared" si="24"/>
        <v>197.34</v>
      </c>
      <c r="I133" s="40">
        <f t="shared" si="22"/>
        <v>197.34</v>
      </c>
      <c r="J133" s="53"/>
      <c r="K133" s="53"/>
      <c r="L133" s="63"/>
    </row>
    <row r="134" spans="1:12" ht="85.5" x14ac:dyDescent="0.25">
      <c r="A134" s="74">
        <v>42</v>
      </c>
      <c r="B134" s="75" t="s">
        <v>138</v>
      </c>
      <c r="C134" s="18" t="s">
        <v>12</v>
      </c>
      <c r="D134" s="39" t="s">
        <v>22</v>
      </c>
      <c r="E134" s="104">
        <v>1</v>
      </c>
      <c r="F134" s="104">
        <v>1501.5</v>
      </c>
      <c r="G134" s="19">
        <f t="shared" si="23"/>
        <v>1501.5</v>
      </c>
      <c r="H134" s="22">
        <f t="shared" si="24"/>
        <v>1801.8</v>
      </c>
      <c r="I134" s="40">
        <f t="shared" si="22"/>
        <v>1801.8</v>
      </c>
      <c r="J134" s="53"/>
      <c r="K134" s="53"/>
      <c r="L134" s="63"/>
    </row>
    <row r="135" spans="1:12" ht="42.75" x14ac:dyDescent="0.25">
      <c r="A135" s="74">
        <v>43</v>
      </c>
      <c r="B135" s="75" t="s">
        <v>139</v>
      </c>
      <c r="C135" s="18" t="s">
        <v>12</v>
      </c>
      <c r="D135" s="39" t="s">
        <v>147</v>
      </c>
      <c r="E135" s="104">
        <v>72</v>
      </c>
      <c r="F135" s="104">
        <v>17.600000000000001</v>
      </c>
      <c r="G135" s="19">
        <f t="shared" si="23"/>
        <v>1267.2</v>
      </c>
      <c r="H135" s="22">
        <f t="shared" si="24"/>
        <v>1520.64</v>
      </c>
      <c r="I135" s="40">
        <f t="shared" si="22"/>
        <v>1520.64</v>
      </c>
      <c r="J135" s="53"/>
      <c r="K135" s="53"/>
      <c r="L135" s="63"/>
    </row>
    <row r="136" spans="1:12" ht="57" x14ac:dyDescent="0.25">
      <c r="A136" s="74">
        <v>44</v>
      </c>
      <c r="B136" s="75" t="s">
        <v>140</v>
      </c>
      <c r="C136" s="18" t="s">
        <v>12</v>
      </c>
      <c r="D136" s="39" t="s">
        <v>125</v>
      </c>
      <c r="E136" s="104">
        <v>125</v>
      </c>
      <c r="F136" s="104">
        <v>2.31</v>
      </c>
      <c r="G136" s="19">
        <f t="shared" si="23"/>
        <v>288.75</v>
      </c>
      <c r="H136" s="22">
        <f t="shared" si="24"/>
        <v>346.5</v>
      </c>
      <c r="I136" s="40">
        <f t="shared" si="22"/>
        <v>346.5</v>
      </c>
      <c r="J136" s="53"/>
      <c r="K136" s="53"/>
      <c r="L136" s="63"/>
    </row>
    <row r="137" spans="1:12" ht="28.5" x14ac:dyDescent="0.25">
      <c r="A137" s="74">
        <v>45</v>
      </c>
      <c r="B137" s="75" t="s">
        <v>141</v>
      </c>
      <c r="C137" s="18" t="s">
        <v>12</v>
      </c>
      <c r="D137" s="39" t="s">
        <v>147</v>
      </c>
      <c r="E137" s="104">
        <v>34</v>
      </c>
      <c r="F137" s="104">
        <v>17.600000000000001</v>
      </c>
      <c r="G137" s="19">
        <f t="shared" si="23"/>
        <v>598.4</v>
      </c>
      <c r="H137" s="22">
        <f t="shared" si="24"/>
        <v>718.08</v>
      </c>
      <c r="I137" s="40">
        <f t="shared" si="22"/>
        <v>718.08</v>
      </c>
      <c r="J137" s="53"/>
      <c r="K137" s="53"/>
      <c r="L137" s="63"/>
    </row>
    <row r="138" spans="1:12" ht="28.5" x14ac:dyDescent="0.25">
      <c r="A138" s="74">
        <v>46</v>
      </c>
      <c r="B138" s="75" t="s">
        <v>142</v>
      </c>
      <c r="C138" s="18" t="s">
        <v>12</v>
      </c>
      <c r="D138" s="39" t="s">
        <v>147</v>
      </c>
      <c r="E138" s="104">
        <v>25</v>
      </c>
      <c r="F138" s="104">
        <v>17.600000000000001</v>
      </c>
      <c r="G138" s="19">
        <f t="shared" si="23"/>
        <v>440</v>
      </c>
      <c r="H138" s="22">
        <f t="shared" si="24"/>
        <v>528</v>
      </c>
      <c r="I138" s="40">
        <f t="shared" si="22"/>
        <v>528</v>
      </c>
      <c r="J138" s="53"/>
      <c r="K138" s="53"/>
      <c r="L138" s="63"/>
    </row>
    <row r="139" spans="1:12" x14ac:dyDescent="0.25">
      <c r="A139" s="74">
        <v>47</v>
      </c>
      <c r="B139" s="75" t="s">
        <v>143</v>
      </c>
      <c r="C139" s="18" t="s">
        <v>12</v>
      </c>
      <c r="D139" s="39" t="s">
        <v>147</v>
      </c>
      <c r="E139" s="104">
        <v>35</v>
      </c>
      <c r="F139" s="104">
        <v>17.600000000000001</v>
      </c>
      <c r="G139" s="19">
        <f t="shared" si="23"/>
        <v>616</v>
      </c>
      <c r="H139" s="22">
        <f t="shared" si="24"/>
        <v>739.2</v>
      </c>
      <c r="I139" s="40">
        <f t="shared" si="22"/>
        <v>739.2</v>
      </c>
      <c r="J139" s="53"/>
      <c r="K139" s="53"/>
      <c r="L139" s="63"/>
    </row>
    <row r="140" spans="1:12" ht="42.75" x14ac:dyDescent="0.25">
      <c r="A140" s="74">
        <v>48</v>
      </c>
      <c r="B140" s="75" t="s">
        <v>144</v>
      </c>
      <c r="C140" s="18" t="s">
        <v>12</v>
      </c>
      <c r="D140" s="39" t="s">
        <v>146</v>
      </c>
      <c r="E140" s="104">
        <v>2</v>
      </c>
      <c r="F140" s="104">
        <v>11</v>
      </c>
      <c r="G140" s="19">
        <f t="shared" si="23"/>
        <v>22</v>
      </c>
      <c r="H140" s="22">
        <f t="shared" si="24"/>
        <v>26.4</v>
      </c>
      <c r="I140" s="40">
        <f t="shared" si="22"/>
        <v>26.4</v>
      </c>
      <c r="J140" s="53"/>
      <c r="K140" s="53"/>
      <c r="L140" s="63"/>
    </row>
    <row r="141" spans="1:12" ht="28.5" x14ac:dyDescent="0.25">
      <c r="A141" s="74">
        <v>49</v>
      </c>
      <c r="B141" s="75" t="s">
        <v>145</v>
      </c>
      <c r="C141" s="18" t="s">
        <v>12</v>
      </c>
      <c r="D141" s="39" t="s">
        <v>22</v>
      </c>
      <c r="E141" s="104">
        <v>2</v>
      </c>
      <c r="F141" s="104">
        <v>10.78</v>
      </c>
      <c r="G141" s="19">
        <f t="shared" si="23"/>
        <v>21.56</v>
      </c>
      <c r="H141" s="22">
        <f t="shared" si="24"/>
        <v>25.87</v>
      </c>
      <c r="I141" s="40">
        <f t="shared" si="22"/>
        <v>25.87</v>
      </c>
      <c r="J141" s="53"/>
      <c r="K141" s="53"/>
      <c r="L141" s="63"/>
    </row>
    <row r="142" spans="1:12" x14ac:dyDescent="0.25">
      <c r="A142" s="74">
        <v>50</v>
      </c>
      <c r="B142" s="75" t="s">
        <v>148</v>
      </c>
      <c r="C142" s="18" t="s">
        <v>12</v>
      </c>
      <c r="D142" s="39" t="s">
        <v>22</v>
      </c>
      <c r="E142" s="104">
        <v>10</v>
      </c>
      <c r="F142" s="104">
        <v>0.80700000000000005</v>
      </c>
      <c r="G142" s="19">
        <f t="shared" si="23"/>
        <v>8.07</v>
      </c>
      <c r="H142" s="22">
        <f t="shared" si="24"/>
        <v>9.68</v>
      </c>
      <c r="I142" s="40">
        <f t="shared" si="22"/>
        <v>9.68</v>
      </c>
      <c r="J142" s="53"/>
      <c r="K142" s="53"/>
      <c r="L142" s="63"/>
    </row>
    <row r="143" spans="1:12" ht="28.5" x14ac:dyDescent="0.25">
      <c r="A143" s="74">
        <v>51</v>
      </c>
      <c r="B143" s="75" t="s">
        <v>149</v>
      </c>
      <c r="C143" s="18" t="s">
        <v>12</v>
      </c>
      <c r="D143" s="39" t="s">
        <v>22</v>
      </c>
      <c r="E143" s="104">
        <v>10</v>
      </c>
      <c r="F143" s="104">
        <v>11.489000000000001</v>
      </c>
      <c r="G143" s="19">
        <f t="shared" si="23"/>
        <v>114.89</v>
      </c>
      <c r="H143" s="22">
        <f t="shared" si="24"/>
        <v>137.87</v>
      </c>
      <c r="I143" s="40">
        <f t="shared" si="22"/>
        <v>137.87</v>
      </c>
      <c r="J143" s="53"/>
      <c r="K143" s="53"/>
      <c r="L143" s="63"/>
    </row>
    <row r="144" spans="1:12" ht="28.5" x14ac:dyDescent="0.25">
      <c r="A144" s="74">
        <v>52</v>
      </c>
      <c r="B144" s="75" t="s">
        <v>150</v>
      </c>
      <c r="C144" s="18" t="s">
        <v>12</v>
      </c>
      <c r="D144" s="39" t="s">
        <v>146</v>
      </c>
      <c r="E144" s="104">
        <v>1</v>
      </c>
      <c r="F144" s="104">
        <v>3.1070000000000002</v>
      </c>
      <c r="G144" s="19">
        <f t="shared" si="23"/>
        <v>3.11</v>
      </c>
      <c r="H144" s="22">
        <f t="shared" si="24"/>
        <v>3.73</v>
      </c>
      <c r="I144" s="40">
        <f t="shared" si="22"/>
        <v>3.73</v>
      </c>
      <c r="J144" s="53"/>
      <c r="K144" s="53"/>
      <c r="L144" s="63"/>
    </row>
    <row r="145" spans="1:12" x14ac:dyDescent="0.25">
      <c r="A145" s="74">
        <v>53</v>
      </c>
      <c r="B145" s="75" t="s">
        <v>151</v>
      </c>
      <c r="C145" s="18" t="s">
        <v>12</v>
      </c>
      <c r="D145" s="39" t="s">
        <v>22</v>
      </c>
      <c r="E145" s="104">
        <v>1</v>
      </c>
      <c r="F145" s="104">
        <v>2.8780000000000001</v>
      </c>
      <c r="G145" s="19">
        <f t="shared" si="23"/>
        <v>2.88</v>
      </c>
      <c r="H145" s="22">
        <f t="shared" si="24"/>
        <v>3.46</v>
      </c>
      <c r="I145" s="40">
        <f t="shared" si="22"/>
        <v>3.46</v>
      </c>
      <c r="J145" s="53"/>
      <c r="K145" s="53"/>
      <c r="L145" s="63"/>
    </row>
    <row r="146" spans="1:12" ht="42.75" x14ac:dyDescent="0.25">
      <c r="A146" s="74">
        <v>54</v>
      </c>
      <c r="B146" s="75" t="s">
        <v>152</v>
      </c>
      <c r="C146" s="18" t="s">
        <v>12</v>
      </c>
      <c r="D146" s="39" t="s">
        <v>125</v>
      </c>
      <c r="E146" s="104">
        <v>315</v>
      </c>
      <c r="F146" s="104">
        <v>1.417</v>
      </c>
      <c r="G146" s="19">
        <f t="shared" si="23"/>
        <v>446.36</v>
      </c>
      <c r="H146" s="22">
        <f t="shared" si="24"/>
        <v>535.63</v>
      </c>
      <c r="I146" s="40">
        <f t="shared" si="22"/>
        <v>535.63</v>
      </c>
      <c r="J146" s="53"/>
      <c r="K146" s="53"/>
      <c r="L146" s="63"/>
    </row>
    <row r="147" spans="1:12" ht="42.75" x14ac:dyDescent="0.25">
      <c r="A147" s="74">
        <v>55</v>
      </c>
      <c r="B147" s="75" t="s">
        <v>153</v>
      </c>
      <c r="C147" s="18" t="s">
        <v>12</v>
      </c>
      <c r="D147" s="39" t="s">
        <v>125</v>
      </c>
      <c r="E147" s="104">
        <v>30</v>
      </c>
      <c r="F147" s="104">
        <v>0.98099999999999998</v>
      </c>
      <c r="G147" s="19">
        <f t="shared" si="23"/>
        <v>29.43</v>
      </c>
      <c r="H147" s="22">
        <f t="shared" si="24"/>
        <v>35.32</v>
      </c>
      <c r="I147" s="40">
        <f t="shared" si="22"/>
        <v>35.32</v>
      </c>
      <c r="J147" s="53"/>
      <c r="K147" s="53"/>
      <c r="L147" s="63"/>
    </row>
    <row r="148" spans="1:12" ht="28.5" x14ac:dyDescent="0.25">
      <c r="A148" s="74">
        <v>56</v>
      </c>
      <c r="B148" s="75" t="s">
        <v>154</v>
      </c>
      <c r="C148" s="18" t="s">
        <v>12</v>
      </c>
      <c r="D148" s="39" t="s">
        <v>174</v>
      </c>
      <c r="E148" s="104">
        <v>126</v>
      </c>
      <c r="F148" s="104">
        <v>1.319</v>
      </c>
      <c r="G148" s="19">
        <f t="shared" si="23"/>
        <v>166.19</v>
      </c>
      <c r="H148" s="22">
        <f t="shared" si="24"/>
        <v>199.43</v>
      </c>
      <c r="I148" s="40">
        <f t="shared" si="22"/>
        <v>199.43</v>
      </c>
      <c r="J148" s="53"/>
      <c r="K148" s="53"/>
      <c r="L148" s="63"/>
    </row>
    <row r="149" spans="1:12" x14ac:dyDescent="0.25">
      <c r="A149" s="74">
        <v>57</v>
      </c>
      <c r="B149" s="75" t="s">
        <v>155</v>
      </c>
      <c r="C149" s="18" t="s">
        <v>12</v>
      </c>
      <c r="D149" s="39" t="s">
        <v>22</v>
      </c>
      <c r="E149" s="104">
        <v>200</v>
      </c>
      <c r="F149" s="104">
        <v>1.591</v>
      </c>
      <c r="G149" s="19">
        <f t="shared" si="23"/>
        <v>318.2</v>
      </c>
      <c r="H149" s="22">
        <f t="shared" si="24"/>
        <v>381.84</v>
      </c>
      <c r="I149" s="40">
        <f t="shared" si="22"/>
        <v>381.84</v>
      </c>
      <c r="J149" s="53"/>
      <c r="K149" s="53"/>
      <c r="L149" s="63"/>
    </row>
    <row r="150" spans="1:12" ht="28.5" x14ac:dyDescent="0.25">
      <c r="A150" s="74">
        <v>58</v>
      </c>
      <c r="B150" s="75" t="s">
        <v>156</v>
      </c>
      <c r="C150" s="18" t="s">
        <v>12</v>
      </c>
      <c r="D150" s="39" t="s">
        <v>146</v>
      </c>
      <c r="E150" s="104">
        <v>6</v>
      </c>
      <c r="F150" s="104">
        <v>6.2569999999999997</v>
      </c>
      <c r="G150" s="19">
        <f t="shared" si="23"/>
        <v>37.54</v>
      </c>
      <c r="H150" s="22">
        <f t="shared" si="24"/>
        <v>45.05</v>
      </c>
      <c r="I150" s="40">
        <f t="shared" si="22"/>
        <v>45.05</v>
      </c>
      <c r="J150" s="53"/>
      <c r="K150" s="53"/>
      <c r="L150" s="63"/>
    </row>
    <row r="151" spans="1:12" x14ac:dyDescent="0.25">
      <c r="A151" s="74">
        <v>59</v>
      </c>
      <c r="B151" s="75" t="s">
        <v>157</v>
      </c>
      <c r="C151" s="18" t="s">
        <v>12</v>
      </c>
      <c r="D151" s="39" t="s">
        <v>22</v>
      </c>
      <c r="E151" s="104">
        <v>12</v>
      </c>
      <c r="F151" s="104">
        <v>1.613</v>
      </c>
      <c r="G151" s="19">
        <f t="shared" si="23"/>
        <v>19.36</v>
      </c>
      <c r="H151" s="22">
        <f t="shared" si="24"/>
        <v>23.23</v>
      </c>
      <c r="I151" s="40">
        <f t="shared" si="22"/>
        <v>23.23</v>
      </c>
      <c r="J151" s="53"/>
      <c r="K151" s="53"/>
      <c r="L151" s="63"/>
    </row>
    <row r="152" spans="1:12" x14ac:dyDescent="0.25">
      <c r="A152" s="74">
        <v>60</v>
      </c>
      <c r="B152" s="75" t="s">
        <v>158</v>
      </c>
      <c r="C152" s="18" t="s">
        <v>12</v>
      </c>
      <c r="D152" s="39" t="s">
        <v>22</v>
      </c>
      <c r="E152" s="104">
        <v>6</v>
      </c>
      <c r="F152" s="104">
        <v>8.2620000000000005</v>
      </c>
      <c r="G152" s="19">
        <f t="shared" si="23"/>
        <v>49.57</v>
      </c>
      <c r="H152" s="22">
        <f t="shared" si="24"/>
        <v>59.48</v>
      </c>
      <c r="I152" s="40">
        <f t="shared" si="22"/>
        <v>59.48</v>
      </c>
      <c r="J152" s="53"/>
      <c r="K152" s="53"/>
      <c r="L152" s="63"/>
    </row>
    <row r="153" spans="1:12" x14ac:dyDescent="0.25">
      <c r="A153" s="74">
        <v>61</v>
      </c>
      <c r="B153" s="75" t="s">
        <v>159</v>
      </c>
      <c r="C153" s="18" t="s">
        <v>12</v>
      </c>
      <c r="D153" s="39" t="s">
        <v>22</v>
      </c>
      <c r="E153" s="104">
        <v>6</v>
      </c>
      <c r="F153" s="104">
        <v>0.69799999999999995</v>
      </c>
      <c r="G153" s="19">
        <f t="shared" si="23"/>
        <v>4.1900000000000004</v>
      </c>
      <c r="H153" s="22">
        <f t="shared" si="24"/>
        <v>5.03</v>
      </c>
      <c r="I153" s="40">
        <f t="shared" si="22"/>
        <v>5.03</v>
      </c>
      <c r="J153" s="53"/>
      <c r="K153" s="53"/>
      <c r="L153" s="63"/>
    </row>
    <row r="154" spans="1:12" ht="28.5" x14ac:dyDescent="0.25">
      <c r="A154" s="74">
        <v>62</v>
      </c>
      <c r="B154" s="75" t="s">
        <v>160</v>
      </c>
      <c r="C154" s="18" t="s">
        <v>12</v>
      </c>
      <c r="D154" s="39" t="s">
        <v>146</v>
      </c>
      <c r="E154" s="104">
        <v>68</v>
      </c>
      <c r="F154" s="104">
        <v>1.1990000000000001</v>
      </c>
      <c r="G154" s="19">
        <f t="shared" si="23"/>
        <v>81.53</v>
      </c>
      <c r="H154" s="22">
        <f t="shared" si="24"/>
        <v>97.84</v>
      </c>
      <c r="I154" s="40">
        <f t="shared" si="22"/>
        <v>97.84</v>
      </c>
      <c r="J154" s="53"/>
      <c r="K154" s="53"/>
      <c r="L154" s="63"/>
    </row>
    <row r="155" spans="1:12" x14ac:dyDescent="0.25">
      <c r="A155" s="74">
        <v>63</v>
      </c>
      <c r="B155" s="75" t="s">
        <v>161</v>
      </c>
      <c r="C155" s="18" t="s">
        <v>12</v>
      </c>
      <c r="D155" s="39" t="s">
        <v>22</v>
      </c>
      <c r="E155" s="104">
        <v>68</v>
      </c>
      <c r="F155" s="104">
        <v>0.52300000000000002</v>
      </c>
      <c r="G155" s="19">
        <f t="shared" si="23"/>
        <v>35.56</v>
      </c>
      <c r="H155" s="22">
        <f t="shared" si="24"/>
        <v>42.67</v>
      </c>
      <c r="I155" s="40">
        <f t="shared" si="22"/>
        <v>42.67</v>
      </c>
      <c r="J155" s="53"/>
      <c r="K155" s="53"/>
      <c r="L155" s="63"/>
    </row>
    <row r="156" spans="1:12" ht="42.75" x14ac:dyDescent="0.25">
      <c r="A156" s="74">
        <v>64</v>
      </c>
      <c r="B156" s="75" t="s">
        <v>162</v>
      </c>
      <c r="C156" s="18" t="s">
        <v>12</v>
      </c>
      <c r="D156" s="39" t="s">
        <v>146</v>
      </c>
      <c r="E156" s="104">
        <v>33</v>
      </c>
      <c r="F156" s="104">
        <v>1.1990000000000001</v>
      </c>
      <c r="G156" s="19">
        <f t="shared" ref="G156:G181" si="25">ROUND(E156*F156,2)</f>
        <v>39.57</v>
      </c>
      <c r="H156" s="22">
        <f t="shared" ref="H156:H181" si="26">ROUND(G156*1.2,2)</f>
        <v>47.48</v>
      </c>
      <c r="I156" s="40">
        <f t="shared" ref="I156:I181" si="27">ROUND((G156*20/100+G156)*(1-($C$11)),2)</f>
        <v>47.48</v>
      </c>
      <c r="J156" s="53"/>
      <c r="K156" s="53"/>
      <c r="L156" s="63"/>
    </row>
    <row r="157" spans="1:12" x14ac:dyDescent="0.25">
      <c r="A157" s="74">
        <v>65</v>
      </c>
      <c r="B157" s="75" t="s">
        <v>163</v>
      </c>
      <c r="C157" s="18" t="s">
        <v>12</v>
      </c>
      <c r="D157" s="39" t="s">
        <v>22</v>
      </c>
      <c r="E157" s="104">
        <v>10</v>
      </c>
      <c r="F157" s="104">
        <v>0.91600000000000004</v>
      </c>
      <c r="G157" s="19">
        <f t="shared" si="25"/>
        <v>9.16</v>
      </c>
      <c r="H157" s="22">
        <f t="shared" si="26"/>
        <v>10.99</v>
      </c>
      <c r="I157" s="40">
        <f t="shared" si="27"/>
        <v>10.99</v>
      </c>
      <c r="J157" s="53"/>
      <c r="K157" s="53"/>
      <c r="L157" s="63"/>
    </row>
    <row r="158" spans="1:12" x14ac:dyDescent="0.25">
      <c r="A158" s="74">
        <v>66</v>
      </c>
      <c r="B158" s="75" t="s">
        <v>164</v>
      </c>
      <c r="C158" s="18" t="s">
        <v>12</v>
      </c>
      <c r="D158" s="39" t="s">
        <v>22</v>
      </c>
      <c r="E158" s="104">
        <v>10</v>
      </c>
      <c r="F158" s="104">
        <v>1.591</v>
      </c>
      <c r="G158" s="19">
        <f t="shared" si="25"/>
        <v>15.91</v>
      </c>
      <c r="H158" s="22">
        <f t="shared" si="26"/>
        <v>19.09</v>
      </c>
      <c r="I158" s="40">
        <f t="shared" si="27"/>
        <v>19.09</v>
      </c>
      <c r="J158" s="53"/>
      <c r="K158" s="53"/>
      <c r="L158" s="63"/>
    </row>
    <row r="159" spans="1:12" x14ac:dyDescent="0.25">
      <c r="A159" s="74">
        <v>67</v>
      </c>
      <c r="B159" s="75" t="s">
        <v>165</v>
      </c>
      <c r="C159" s="18" t="s">
        <v>12</v>
      </c>
      <c r="D159" s="39" t="s">
        <v>22</v>
      </c>
      <c r="E159" s="104">
        <v>6</v>
      </c>
      <c r="F159" s="104">
        <v>0.69799999999999995</v>
      </c>
      <c r="G159" s="19">
        <f t="shared" si="25"/>
        <v>4.1900000000000004</v>
      </c>
      <c r="H159" s="22">
        <f t="shared" si="26"/>
        <v>5.03</v>
      </c>
      <c r="I159" s="40">
        <f t="shared" si="27"/>
        <v>5.03</v>
      </c>
      <c r="J159" s="53"/>
      <c r="K159" s="53"/>
      <c r="L159" s="63"/>
    </row>
    <row r="160" spans="1:12" x14ac:dyDescent="0.25">
      <c r="A160" s="74">
        <v>68</v>
      </c>
      <c r="B160" s="75" t="s">
        <v>166</v>
      </c>
      <c r="C160" s="18" t="s">
        <v>12</v>
      </c>
      <c r="D160" s="39" t="s">
        <v>22</v>
      </c>
      <c r="E160" s="104">
        <v>7</v>
      </c>
      <c r="F160" s="104">
        <v>0.74099999999999999</v>
      </c>
      <c r="G160" s="19">
        <f t="shared" si="25"/>
        <v>5.19</v>
      </c>
      <c r="H160" s="22">
        <f t="shared" si="26"/>
        <v>6.23</v>
      </c>
      <c r="I160" s="40">
        <f t="shared" si="27"/>
        <v>6.23</v>
      </c>
      <c r="J160" s="53"/>
      <c r="K160" s="53"/>
      <c r="L160" s="63"/>
    </row>
    <row r="161" spans="1:12" ht="42.75" x14ac:dyDescent="0.25">
      <c r="A161" s="74">
        <v>69</v>
      </c>
      <c r="B161" s="75" t="s">
        <v>167</v>
      </c>
      <c r="C161" s="18" t="s">
        <v>12</v>
      </c>
      <c r="D161" s="39" t="s">
        <v>146</v>
      </c>
      <c r="E161" s="104">
        <v>10</v>
      </c>
      <c r="F161" s="104">
        <v>8.7200000000000006</v>
      </c>
      <c r="G161" s="19">
        <f t="shared" si="25"/>
        <v>87.2</v>
      </c>
      <c r="H161" s="22">
        <f t="shared" si="26"/>
        <v>104.64</v>
      </c>
      <c r="I161" s="40">
        <f t="shared" si="27"/>
        <v>104.64</v>
      </c>
      <c r="J161" s="53"/>
      <c r="K161" s="53"/>
      <c r="L161" s="63"/>
    </row>
    <row r="162" spans="1:12" x14ac:dyDescent="0.25">
      <c r="A162" s="74">
        <v>70</v>
      </c>
      <c r="B162" s="75" t="s">
        <v>168</v>
      </c>
      <c r="C162" s="18" t="s">
        <v>12</v>
      </c>
      <c r="D162" s="39" t="s">
        <v>22</v>
      </c>
      <c r="E162" s="104">
        <v>10</v>
      </c>
      <c r="F162" s="104">
        <v>13.853999999999999</v>
      </c>
      <c r="G162" s="19">
        <f t="shared" si="25"/>
        <v>138.54</v>
      </c>
      <c r="H162" s="22">
        <f t="shared" si="26"/>
        <v>166.25</v>
      </c>
      <c r="I162" s="40">
        <f t="shared" si="27"/>
        <v>166.25</v>
      </c>
      <c r="J162" s="53"/>
      <c r="K162" s="53"/>
      <c r="L162" s="63"/>
    </row>
    <row r="163" spans="1:12" ht="28.5" x14ac:dyDescent="0.25">
      <c r="A163" s="74">
        <v>71</v>
      </c>
      <c r="B163" s="75" t="s">
        <v>169</v>
      </c>
      <c r="C163" s="18" t="s">
        <v>12</v>
      </c>
      <c r="D163" s="39" t="s">
        <v>146</v>
      </c>
      <c r="E163" s="104">
        <v>10</v>
      </c>
      <c r="F163" s="104">
        <v>0.109</v>
      </c>
      <c r="G163" s="19">
        <f t="shared" si="25"/>
        <v>1.0900000000000001</v>
      </c>
      <c r="H163" s="22">
        <f t="shared" si="26"/>
        <v>1.31</v>
      </c>
      <c r="I163" s="40">
        <f t="shared" si="27"/>
        <v>1.31</v>
      </c>
      <c r="J163" s="53"/>
      <c r="K163" s="53"/>
      <c r="L163" s="63"/>
    </row>
    <row r="164" spans="1:12" ht="28.5" x14ac:dyDescent="0.25">
      <c r="A164" s="74">
        <v>72</v>
      </c>
      <c r="B164" s="75" t="s">
        <v>170</v>
      </c>
      <c r="C164" s="18" t="s">
        <v>12</v>
      </c>
      <c r="D164" s="39" t="s">
        <v>175</v>
      </c>
      <c r="E164" s="104">
        <v>10</v>
      </c>
      <c r="F164" s="104">
        <v>0.16400000000000001</v>
      </c>
      <c r="G164" s="19">
        <f t="shared" si="25"/>
        <v>1.64</v>
      </c>
      <c r="H164" s="22">
        <f t="shared" si="26"/>
        <v>1.97</v>
      </c>
      <c r="I164" s="40">
        <f t="shared" si="27"/>
        <v>1.97</v>
      </c>
      <c r="J164" s="53"/>
      <c r="K164" s="53"/>
      <c r="L164" s="63"/>
    </row>
    <row r="165" spans="1:12" ht="28.5" x14ac:dyDescent="0.25">
      <c r="A165" s="74">
        <v>73</v>
      </c>
      <c r="B165" s="75" t="s">
        <v>171</v>
      </c>
      <c r="C165" s="18" t="s">
        <v>12</v>
      </c>
      <c r="D165" s="39" t="s">
        <v>147</v>
      </c>
      <c r="E165" s="104">
        <v>28</v>
      </c>
      <c r="F165" s="104">
        <v>8.7200000000000006</v>
      </c>
      <c r="G165" s="19">
        <f t="shared" si="25"/>
        <v>244.16</v>
      </c>
      <c r="H165" s="22">
        <f t="shared" si="26"/>
        <v>292.99</v>
      </c>
      <c r="I165" s="40">
        <f t="shared" si="27"/>
        <v>292.99</v>
      </c>
      <c r="J165" s="53"/>
      <c r="K165" s="53"/>
      <c r="L165" s="63"/>
    </row>
    <row r="166" spans="1:12" x14ac:dyDescent="0.25">
      <c r="A166" s="74">
        <v>74</v>
      </c>
      <c r="B166" s="75" t="s">
        <v>143</v>
      </c>
      <c r="C166" s="18" t="s">
        <v>12</v>
      </c>
      <c r="D166" s="39" t="s">
        <v>147</v>
      </c>
      <c r="E166" s="104">
        <v>30</v>
      </c>
      <c r="F166" s="104">
        <v>17.440000000000001</v>
      </c>
      <c r="G166" s="19">
        <f t="shared" si="25"/>
        <v>523.20000000000005</v>
      </c>
      <c r="H166" s="22">
        <f t="shared" si="26"/>
        <v>627.84</v>
      </c>
      <c r="I166" s="40">
        <f t="shared" si="27"/>
        <v>627.84</v>
      </c>
      <c r="J166" s="53"/>
      <c r="K166" s="53"/>
      <c r="L166" s="63"/>
    </row>
    <row r="167" spans="1:12" x14ac:dyDescent="0.25">
      <c r="A167" s="74">
        <v>75</v>
      </c>
      <c r="B167" s="75" t="s">
        <v>172</v>
      </c>
      <c r="C167" s="18" t="s">
        <v>12</v>
      </c>
      <c r="D167" s="39" t="s">
        <v>76</v>
      </c>
      <c r="E167" s="104">
        <v>2</v>
      </c>
      <c r="F167" s="104">
        <v>27.25</v>
      </c>
      <c r="G167" s="19">
        <f t="shared" si="25"/>
        <v>54.5</v>
      </c>
      <c r="H167" s="22">
        <f t="shared" si="26"/>
        <v>65.400000000000006</v>
      </c>
      <c r="I167" s="40">
        <f t="shared" si="27"/>
        <v>65.400000000000006</v>
      </c>
      <c r="J167" s="53"/>
      <c r="K167" s="53"/>
      <c r="L167" s="63"/>
    </row>
    <row r="168" spans="1:12" ht="28.5" x14ac:dyDescent="0.25">
      <c r="A168" s="74">
        <v>76</v>
      </c>
      <c r="B168" s="75" t="s">
        <v>173</v>
      </c>
      <c r="C168" s="18" t="s">
        <v>12</v>
      </c>
      <c r="D168" s="39" t="s">
        <v>147</v>
      </c>
      <c r="E168" s="104">
        <v>16</v>
      </c>
      <c r="F168" s="104">
        <v>30</v>
      </c>
      <c r="G168" s="19">
        <f t="shared" si="25"/>
        <v>480</v>
      </c>
      <c r="H168" s="22">
        <f t="shared" si="26"/>
        <v>576</v>
      </c>
      <c r="I168" s="40">
        <f t="shared" si="27"/>
        <v>576</v>
      </c>
      <c r="J168" s="53"/>
      <c r="K168" s="53"/>
      <c r="L168" s="63"/>
    </row>
    <row r="169" spans="1:12" ht="99.75" x14ac:dyDescent="0.25">
      <c r="A169" s="74">
        <v>77</v>
      </c>
      <c r="B169" s="75" t="s">
        <v>176</v>
      </c>
      <c r="C169" s="18" t="s">
        <v>12</v>
      </c>
      <c r="D169" s="39" t="s">
        <v>184</v>
      </c>
      <c r="E169" s="104">
        <v>1</v>
      </c>
      <c r="F169" s="104">
        <v>5370.75</v>
      </c>
      <c r="G169" s="19">
        <f t="shared" si="25"/>
        <v>5370.75</v>
      </c>
      <c r="H169" s="22">
        <f t="shared" si="26"/>
        <v>6444.9</v>
      </c>
      <c r="I169" s="40">
        <f t="shared" si="27"/>
        <v>6444.9</v>
      </c>
      <c r="J169" s="53"/>
      <c r="K169" s="53"/>
      <c r="L169" s="63"/>
    </row>
    <row r="170" spans="1:12" ht="42.75" x14ac:dyDescent="0.25">
      <c r="A170" s="74">
        <v>78</v>
      </c>
      <c r="B170" s="75" t="s">
        <v>177</v>
      </c>
      <c r="C170" s="18" t="s">
        <v>12</v>
      </c>
      <c r="D170" s="39" t="s">
        <v>75</v>
      </c>
      <c r="E170" s="104">
        <v>0.65</v>
      </c>
      <c r="F170" s="104">
        <v>37.189</v>
      </c>
      <c r="G170" s="99">
        <v>24.16</v>
      </c>
      <c r="H170" s="100">
        <v>28.99</v>
      </c>
      <c r="I170" s="98">
        <v>28.99</v>
      </c>
      <c r="J170" s="53"/>
      <c r="K170" s="53"/>
      <c r="L170" s="63"/>
    </row>
    <row r="171" spans="1:12" ht="42.75" x14ac:dyDescent="0.25">
      <c r="A171" s="74">
        <v>79</v>
      </c>
      <c r="B171" s="75" t="s">
        <v>178</v>
      </c>
      <c r="C171" s="18" t="s">
        <v>12</v>
      </c>
      <c r="D171" s="39" t="s">
        <v>75</v>
      </c>
      <c r="E171" s="104">
        <v>0.65</v>
      </c>
      <c r="F171" s="104">
        <v>21.952000000000002</v>
      </c>
      <c r="G171" s="19">
        <f t="shared" si="25"/>
        <v>14.27</v>
      </c>
      <c r="H171" s="22">
        <f t="shared" si="26"/>
        <v>17.12</v>
      </c>
      <c r="I171" s="40">
        <f t="shared" si="27"/>
        <v>17.12</v>
      </c>
      <c r="J171" s="53"/>
      <c r="K171" s="53"/>
      <c r="L171" s="63"/>
    </row>
    <row r="172" spans="1:12" ht="57" x14ac:dyDescent="0.25">
      <c r="A172" s="74">
        <v>80</v>
      </c>
      <c r="B172" s="75" t="s">
        <v>179</v>
      </c>
      <c r="C172" s="18" t="s">
        <v>12</v>
      </c>
      <c r="D172" s="39" t="s">
        <v>185</v>
      </c>
      <c r="E172" s="104">
        <v>1</v>
      </c>
      <c r="F172" s="104">
        <v>32.295000000000002</v>
      </c>
      <c r="G172" s="19">
        <f t="shared" si="25"/>
        <v>32.299999999999997</v>
      </c>
      <c r="H172" s="22">
        <f t="shared" si="26"/>
        <v>38.76</v>
      </c>
      <c r="I172" s="40">
        <f t="shared" si="27"/>
        <v>38.76</v>
      </c>
      <c r="J172" s="53"/>
      <c r="K172" s="53"/>
      <c r="L172" s="63"/>
    </row>
    <row r="173" spans="1:12" ht="28.5" x14ac:dyDescent="0.25">
      <c r="A173" s="74">
        <v>81</v>
      </c>
      <c r="B173" s="75" t="s">
        <v>180</v>
      </c>
      <c r="C173" s="18" t="s">
        <v>12</v>
      </c>
      <c r="D173" s="39" t="s">
        <v>185</v>
      </c>
      <c r="E173" s="104">
        <v>17</v>
      </c>
      <c r="F173" s="104">
        <v>3.1629999999999998</v>
      </c>
      <c r="G173" s="19">
        <f t="shared" si="25"/>
        <v>53.77</v>
      </c>
      <c r="H173" s="22">
        <f t="shared" si="26"/>
        <v>64.52</v>
      </c>
      <c r="I173" s="40">
        <f t="shared" si="27"/>
        <v>64.52</v>
      </c>
      <c r="J173" s="53"/>
      <c r="K173" s="53"/>
      <c r="L173" s="63"/>
    </row>
    <row r="174" spans="1:12" ht="42.75" x14ac:dyDescent="0.25">
      <c r="A174" s="74">
        <v>82</v>
      </c>
      <c r="B174" s="75" t="s">
        <v>181</v>
      </c>
      <c r="C174" s="18" t="s">
        <v>12</v>
      </c>
      <c r="D174" s="39" t="s">
        <v>22</v>
      </c>
      <c r="E174" s="104">
        <v>17</v>
      </c>
      <c r="F174" s="104">
        <v>7.5880000000000001</v>
      </c>
      <c r="G174" s="19">
        <f t="shared" si="25"/>
        <v>129</v>
      </c>
      <c r="H174" s="22">
        <f t="shared" si="26"/>
        <v>154.80000000000001</v>
      </c>
      <c r="I174" s="40">
        <f t="shared" si="27"/>
        <v>154.80000000000001</v>
      </c>
      <c r="J174" s="53"/>
      <c r="K174" s="53"/>
      <c r="L174" s="63"/>
    </row>
    <row r="175" spans="1:12" ht="42.75" x14ac:dyDescent="0.25">
      <c r="A175" s="74">
        <v>83</v>
      </c>
      <c r="B175" s="75" t="s">
        <v>182</v>
      </c>
      <c r="C175" s="18" t="s">
        <v>12</v>
      </c>
      <c r="D175" s="39" t="s">
        <v>22</v>
      </c>
      <c r="E175" s="104">
        <v>14</v>
      </c>
      <c r="F175" s="104">
        <v>13.125</v>
      </c>
      <c r="G175" s="19">
        <f t="shared" si="25"/>
        <v>183.75</v>
      </c>
      <c r="H175" s="22">
        <f t="shared" si="26"/>
        <v>220.5</v>
      </c>
      <c r="I175" s="40">
        <f t="shared" si="27"/>
        <v>220.5</v>
      </c>
      <c r="J175" s="53"/>
      <c r="K175" s="53"/>
      <c r="L175" s="63"/>
    </row>
    <row r="176" spans="1:12" ht="28.5" x14ac:dyDescent="0.25">
      <c r="A176" s="74">
        <v>84</v>
      </c>
      <c r="B176" s="75" t="s">
        <v>183</v>
      </c>
      <c r="C176" s="18" t="s">
        <v>12</v>
      </c>
      <c r="D176" s="39" t="s">
        <v>22</v>
      </c>
      <c r="E176" s="104">
        <v>3</v>
      </c>
      <c r="F176" s="104">
        <v>18.564</v>
      </c>
      <c r="G176" s="19">
        <f t="shared" si="25"/>
        <v>55.69</v>
      </c>
      <c r="H176" s="22">
        <f t="shared" si="26"/>
        <v>66.83</v>
      </c>
      <c r="I176" s="40">
        <f t="shared" si="27"/>
        <v>66.83</v>
      </c>
      <c r="J176" s="53"/>
      <c r="K176" s="53"/>
      <c r="L176" s="63"/>
    </row>
    <row r="177" spans="1:12" ht="24" customHeight="1" x14ac:dyDescent="0.25">
      <c r="A177" s="74"/>
      <c r="B177" s="80" t="s">
        <v>318</v>
      </c>
      <c r="C177" s="18"/>
      <c r="D177" s="39"/>
      <c r="E177" s="104"/>
      <c r="F177" s="104"/>
      <c r="G177" s="19"/>
      <c r="H177" s="22"/>
      <c r="I177" s="40"/>
      <c r="J177" s="53"/>
      <c r="K177" s="53"/>
      <c r="L177" s="63"/>
    </row>
    <row r="178" spans="1:12" ht="28.5" x14ac:dyDescent="0.25">
      <c r="A178" s="74">
        <v>85</v>
      </c>
      <c r="B178" s="75" t="s">
        <v>186</v>
      </c>
      <c r="C178" s="18" t="s">
        <v>12</v>
      </c>
      <c r="D178" s="39" t="s">
        <v>125</v>
      </c>
      <c r="E178" s="104">
        <v>25</v>
      </c>
      <c r="F178" s="104">
        <v>2.9380000000000002</v>
      </c>
      <c r="G178" s="19">
        <f t="shared" si="25"/>
        <v>73.45</v>
      </c>
      <c r="H178" s="22">
        <f t="shared" si="26"/>
        <v>88.14</v>
      </c>
      <c r="I178" s="40">
        <f t="shared" si="27"/>
        <v>88.14</v>
      </c>
      <c r="J178" s="53"/>
      <c r="K178" s="53"/>
      <c r="L178" s="63"/>
    </row>
    <row r="179" spans="1:12" ht="28.5" x14ac:dyDescent="0.25">
      <c r="A179" s="74">
        <v>86</v>
      </c>
      <c r="B179" s="75" t="s">
        <v>187</v>
      </c>
      <c r="C179" s="18" t="s">
        <v>12</v>
      </c>
      <c r="D179" s="39" t="s">
        <v>125</v>
      </c>
      <c r="E179" s="104">
        <v>12</v>
      </c>
      <c r="F179" s="104">
        <v>4.8049999999999997</v>
      </c>
      <c r="G179" s="19">
        <f t="shared" si="25"/>
        <v>57.66</v>
      </c>
      <c r="H179" s="22">
        <f t="shared" si="26"/>
        <v>69.19</v>
      </c>
      <c r="I179" s="40">
        <f t="shared" si="27"/>
        <v>69.19</v>
      </c>
      <c r="J179" s="53"/>
      <c r="K179" s="53"/>
      <c r="L179" s="63"/>
    </row>
    <row r="180" spans="1:12" ht="28.5" x14ac:dyDescent="0.25">
      <c r="A180" s="74">
        <v>87</v>
      </c>
      <c r="B180" s="75" t="s">
        <v>188</v>
      </c>
      <c r="C180" s="18" t="s">
        <v>12</v>
      </c>
      <c r="D180" s="39" t="s">
        <v>125</v>
      </c>
      <c r="E180" s="104">
        <v>8</v>
      </c>
      <c r="F180" s="104">
        <v>1.3029999999999999</v>
      </c>
      <c r="G180" s="19">
        <f t="shared" si="25"/>
        <v>10.42</v>
      </c>
      <c r="H180" s="22">
        <f t="shared" si="26"/>
        <v>12.5</v>
      </c>
      <c r="I180" s="40">
        <f t="shared" si="27"/>
        <v>12.5</v>
      </c>
      <c r="J180" s="53"/>
      <c r="K180" s="53"/>
      <c r="L180" s="63"/>
    </row>
    <row r="181" spans="1:12" ht="28.5" x14ac:dyDescent="0.25">
      <c r="A181" s="74">
        <v>88</v>
      </c>
      <c r="B181" s="75" t="s">
        <v>189</v>
      </c>
      <c r="C181" s="18" t="s">
        <v>12</v>
      </c>
      <c r="D181" s="39" t="s">
        <v>125</v>
      </c>
      <c r="E181" s="104">
        <v>8</v>
      </c>
      <c r="F181" s="104">
        <v>2.7879999999999998</v>
      </c>
      <c r="G181" s="19">
        <f t="shared" si="25"/>
        <v>22.3</v>
      </c>
      <c r="H181" s="22">
        <f t="shared" si="26"/>
        <v>26.76</v>
      </c>
      <c r="I181" s="40">
        <f t="shared" si="27"/>
        <v>26.76</v>
      </c>
      <c r="J181" s="53"/>
      <c r="K181" s="53"/>
      <c r="L181" s="63"/>
    </row>
    <row r="182" spans="1:12" ht="28.5" x14ac:dyDescent="0.25">
      <c r="A182" s="74">
        <v>89</v>
      </c>
      <c r="B182" s="75" t="s">
        <v>190</v>
      </c>
      <c r="C182" s="18" t="s">
        <v>12</v>
      </c>
      <c r="D182" s="39" t="s">
        <v>125</v>
      </c>
      <c r="E182" s="104">
        <v>37</v>
      </c>
      <c r="F182" s="104">
        <v>3.165</v>
      </c>
      <c r="G182" s="19">
        <f t="shared" ref="G182:G198" si="28">ROUND(E182*F182,2)</f>
        <v>117.11</v>
      </c>
      <c r="H182" s="22">
        <f t="shared" ref="H182:H198" si="29">ROUND(G182*1.2,2)</f>
        <v>140.53</v>
      </c>
      <c r="I182" s="40">
        <f t="shared" ref="I182:I198" si="30">ROUND((G182*20/100+G182)*(1-($C$11)),2)</f>
        <v>140.53</v>
      </c>
      <c r="J182" s="53"/>
      <c r="K182" s="53"/>
      <c r="L182" s="63"/>
    </row>
    <row r="183" spans="1:12" ht="28.5" x14ac:dyDescent="0.25">
      <c r="A183" s="74">
        <v>90</v>
      </c>
      <c r="B183" s="75" t="s">
        <v>191</v>
      </c>
      <c r="C183" s="18" t="s">
        <v>12</v>
      </c>
      <c r="D183" s="39" t="s">
        <v>75</v>
      </c>
      <c r="E183" s="104">
        <v>1.0999999999999999E-2</v>
      </c>
      <c r="F183" s="104">
        <v>28.024999999999999</v>
      </c>
      <c r="G183" s="19">
        <f t="shared" si="28"/>
        <v>0.31</v>
      </c>
      <c r="H183" s="22">
        <f t="shared" si="29"/>
        <v>0.37</v>
      </c>
      <c r="I183" s="40">
        <f t="shared" si="30"/>
        <v>0.37</v>
      </c>
      <c r="J183" s="53"/>
      <c r="K183" s="53"/>
      <c r="L183" s="63"/>
    </row>
    <row r="184" spans="1:12" ht="42.75" x14ac:dyDescent="0.25">
      <c r="A184" s="74">
        <v>91</v>
      </c>
      <c r="B184" s="75" t="s">
        <v>192</v>
      </c>
      <c r="C184" s="18" t="s">
        <v>12</v>
      </c>
      <c r="D184" s="39" t="s">
        <v>75</v>
      </c>
      <c r="E184" s="104">
        <v>0.10400000000000001</v>
      </c>
      <c r="F184" s="104">
        <v>10.375999999999999</v>
      </c>
      <c r="G184" s="19">
        <f t="shared" si="28"/>
        <v>1.08</v>
      </c>
      <c r="H184" s="22">
        <f t="shared" si="29"/>
        <v>1.3</v>
      </c>
      <c r="I184" s="40">
        <f t="shared" si="30"/>
        <v>1.3</v>
      </c>
      <c r="J184" s="53"/>
      <c r="K184" s="53"/>
      <c r="L184" s="63"/>
    </row>
    <row r="185" spans="1:12" ht="28.5" x14ac:dyDescent="0.25">
      <c r="A185" s="74">
        <v>92</v>
      </c>
      <c r="B185" s="75" t="s">
        <v>193</v>
      </c>
      <c r="C185" s="18" t="s">
        <v>12</v>
      </c>
      <c r="D185" s="39" t="s">
        <v>147</v>
      </c>
      <c r="E185" s="104">
        <v>24</v>
      </c>
      <c r="F185" s="104">
        <v>26.712</v>
      </c>
      <c r="G185" s="19">
        <f t="shared" si="28"/>
        <v>641.09</v>
      </c>
      <c r="H185" s="22">
        <f t="shared" si="29"/>
        <v>769.31</v>
      </c>
      <c r="I185" s="40">
        <f t="shared" si="30"/>
        <v>769.31</v>
      </c>
      <c r="J185" s="53"/>
      <c r="K185" s="53"/>
      <c r="L185" s="63"/>
    </row>
    <row r="186" spans="1:12" ht="57" x14ac:dyDescent="0.25">
      <c r="A186" s="74">
        <v>93</v>
      </c>
      <c r="B186" s="75" t="s">
        <v>194</v>
      </c>
      <c r="C186" s="18" t="s">
        <v>12</v>
      </c>
      <c r="D186" s="39" t="s">
        <v>147</v>
      </c>
      <c r="E186" s="104">
        <v>8</v>
      </c>
      <c r="F186" s="104">
        <v>11.13</v>
      </c>
      <c r="G186" s="19">
        <f t="shared" si="28"/>
        <v>89.04</v>
      </c>
      <c r="H186" s="22">
        <f t="shared" si="29"/>
        <v>106.85</v>
      </c>
      <c r="I186" s="40">
        <f t="shared" si="30"/>
        <v>106.85</v>
      </c>
      <c r="J186" s="53"/>
      <c r="K186" s="53"/>
      <c r="L186" s="63"/>
    </row>
    <row r="187" spans="1:12" ht="42.75" x14ac:dyDescent="0.25">
      <c r="A187" s="74">
        <v>94</v>
      </c>
      <c r="B187" s="75" t="s">
        <v>195</v>
      </c>
      <c r="C187" s="18" t="s">
        <v>12</v>
      </c>
      <c r="D187" s="39" t="s">
        <v>22</v>
      </c>
      <c r="E187" s="104">
        <v>2</v>
      </c>
      <c r="F187" s="104">
        <v>15.359</v>
      </c>
      <c r="G187" s="19">
        <f t="shared" si="28"/>
        <v>30.72</v>
      </c>
      <c r="H187" s="22">
        <f t="shared" si="29"/>
        <v>36.86</v>
      </c>
      <c r="I187" s="40">
        <f t="shared" si="30"/>
        <v>36.86</v>
      </c>
      <c r="J187" s="53"/>
      <c r="K187" s="53"/>
      <c r="L187" s="63"/>
    </row>
    <row r="188" spans="1:12" ht="42.75" x14ac:dyDescent="0.25">
      <c r="A188" s="74">
        <v>95</v>
      </c>
      <c r="B188" s="75" t="s">
        <v>196</v>
      </c>
      <c r="C188" s="18" t="s">
        <v>12</v>
      </c>
      <c r="D188" s="39" t="s">
        <v>22</v>
      </c>
      <c r="E188" s="104">
        <v>4</v>
      </c>
      <c r="F188" s="104">
        <v>28.937999999999999</v>
      </c>
      <c r="G188" s="19">
        <f t="shared" si="28"/>
        <v>115.75</v>
      </c>
      <c r="H188" s="22">
        <f t="shared" si="29"/>
        <v>138.9</v>
      </c>
      <c r="I188" s="40">
        <f t="shared" si="30"/>
        <v>138.9</v>
      </c>
      <c r="J188" s="53"/>
      <c r="K188" s="53"/>
      <c r="L188" s="63"/>
    </row>
    <row r="189" spans="1:12" ht="42.75" x14ac:dyDescent="0.25">
      <c r="A189" s="74">
        <v>96</v>
      </c>
      <c r="B189" s="75" t="s">
        <v>197</v>
      </c>
      <c r="C189" s="18" t="s">
        <v>12</v>
      </c>
      <c r="D189" s="39" t="s">
        <v>22</v>
      </c>
      <c r="E189" s="104">
        <v>8</v>
      </c>
      <c r="F189" s="104">
        <v>62.884999999999998</v>
      </c>
      <c r="G189" s="19">
        <f t="shared" si="28"/>
        <v>503.08</v>
      </c>
      <c r="H189" s="22">
        <f t="shared" si="29"/>
        <v>603.70000000000005</v>
      </c>
      <c r="I189" s="40">
        <f t="shared" si="30"/>
        <v>603.70000000000005</v>
      </c>
      <c r="J189" s="53"/>
      <c r="K189" s="53"/>
      <c r="L189" s="63"/>
    </row>
    <row r="190" spans="1:12" ht="28.5" x14ac:dyDescent="0.25">
      <c r="A190" s="74">
        <v>97</v>
      </c>
      <c r="B190" s="75" t="s">
        <v>198</v>
      </c>
      <c r="C190" s="18" t="s">
        <v>12</v>
      </c>
      <c r="D190" s="39" t="s">
        <v>22</v>
      </c>
      <c r="E190" s="104">
        <v>2</v>
      </c>
      <c r="F190" s="104">
        <v>86.813999999999993</v>
      </c>
      <c r="G190" s="19">
        <f t="shared" si="28"/>
        <v>173.63</v>
      </c>
      <c r="H190" s="22">
        <f t="shared" si="29"/>
        <v>208.36</v>
      </c>
      <c r="I190" s="40">
        <f t="shared" si="30"/>
        <v>208.36</v>
      </c>
      <c r="J190" s="53"/>
      <c r="K190" s="53"/>
      <c r="L190" s="63"/>
    </row>
    <row r="191" spans="1:12" ht="42.75" x14ac:dyDescent="0.25">
      <c r="A191" s="74">
        <v>98</v>
      </c>
      <c r="B191" s="75" t="s">
        <v>199</v>
      </c>
      <c r="C191" s="18" t="s">
        <v>12</v>
      </c>
      <c r="D191" s="39" t="s">
        <v>22</v>
      </c>
      <c r="E191" s="104">
        <v>2</v>
      </c>
      <c r="F191" s="104">
        <v>61.771999999999998</v>
      </c>
      <c r="G191" s="19">
        <f t="shared" si="28"/>
        <v>123.54</v>
      </c>
      <c r="H191" s="22">
        <f t="shared" si="29"/>
        <v>148.25</v>
      </c>
      <c r="I191" s="40">
        <f t="shared" si="30"/>
        <v>148.25</v>
      </c>
      <c r="J191" s="53"/>
      <c r="K191" s="53"/>
      <c r="L191" s="63"/>
    </row>
    <row r="192" spans="1:12" ht="42.75" x14ac:dyDescent="0.25">
      <c r="A192" s="74">
        <v>99</v>
      </c>
      <c r="B192" s="75" t="s">
        <v>200</v>
      </c>
      <c r="C192" s="18" t="s">
        <v>12</v>
      </c>
      <c r="D192" s="39" t="s">
        <v>22</v>
      </c>
      <c r="E192" s="104">
        <v>2</v>
      </c>
      <c r="F192" s="104">
        <v>24.152000000000001</v>
      </c>
      <c r="G192" s="19">
        <f t="shared" si="28"/>
        <v>48.3</v>
      </c>
      <c r="H192" s="22">
        <f t="shared" si="29"/>
        <v>57.96</v>
      </c>
      <c r="I192" s="40">
        <f t="shared" si="30"/>
        <v>57.96</v>
      </c>
      <c r="J192" s="53"/>
      <c r="K192" s="53"/>
      <c r="L192" s="63"/>
    </row>
    <row r="193" spans="1:12" ht="42.75" x14ac:dyDescent="0.25">
      <c r="A193" s="74">
        <v>100</v>
      </c>
      <c r="B193" s="75" t="s">
        <v>201</v>
      </c>
      <c r="C193" s="18" t="s">
        <v>12</v>
      </c>
      <c r="D193" s="39" t="s">
        <v>22</v>
      </c>
      <c r="E193" s="104">
        <v>2</v>
      </c>
      <c r="F193" s="104">
        <v>1419.075</v>
      </c>
      <c r="G193" s="19">
        <f t="shared" si="28"/>
        <v>2838.15</v>
      </c>
      <c r="H193" s="22">
        <f t="shared" si="29"/>
        <v>3405.78</v>
      </c>
      <c r="I193" s="40">
        <f t="shared" si="30"/>
        <v>3405.78</v>
      </c>
      <c r="J193" s="53"/>
      <c r="K193" s="53"/>
      <c r="L193" s="63"/>
    </row>
    <row r="194" spans="1:12" ht="57" x14ac:dyDescent="0.25">
      <c r="A194" s="74">
        <v>101</v>
      </c>
      <c r="B194" s="75" t="s">
        <v>202</v>
      </c>
      <c r="C194" s="18" t="s">
        <v>12</v>
      </c>
      <c r="D194" s="39" t="s">
        <v>22</v>
      </c>
      <c r="E194" s="104">
        <v>2</v>
      </c>
      <c r="F194" s="104">
        <v>33.843000000000004</v>
      </c>
      <c r="G194" s="19">
        <f t="shared" si="28"/>
        <v>67.69</v>
      </c>
      <c r="H194" s="22">
        <f t="shared" si="29"/>
        <v>81.23</v>
      </c>
      <c r="I194" s="40">
        <f t="shared" si="30"/>
        <v>81.23</v>
      </c>
      <c r="J194" s="53"/>
      <c r="K194" s="53"/>
      <c r="L194" s="63"/>
    </row>
    <row r="195" spans="1:12" ht="57" x14ac:dyDescent="0.25">
      <c r="A195" s="74">
        <v>102</v>
      </c>
      <c r="B195" s="75" t="s">
        <v>203</v>
      </c>
      <c r="C195" s="18" t="s">
        <v>12</v>
      </c>
      <c r="D195" s="39" t="s">
        <v>185</v>
      </c>
      <c r="E195" s="104">
        <v>2</v>
      </c>
      <c r="F195" s="104">
        <v>99.875</v>
      </c>
      <c r="G195" s="19">
        <f t="shared" si="28"/>
        <v>199.75</v>
      </c>
      <c r="H195" s="22">
        <f t="shared" si="29"/>
        <v>239.7</v>
      </c>
      <c r="I195" s="40">
        <f t="shared" si="30"/>
        <v>239.7</v>
      </c>
      <c r="J195" s="53"/>
      <c r="K195" s="53"/>
      <c r="L195" s="63"/>
    </row>
    <row r="196" spans="1:12" x14ac:dyDescent="0.25">
      <c r="A196" s="74">
        <v>103</v>
      </c>
      <c r="B196" s="75" t="s">
        <v>204</v>
      </c>
      <c r="C196" s="18" t="s">
        <v>12</v>
      </c>
      <c r="D196" s="39" t="s">
        <v>125</v>
      </c>
      <c r="E196" s="104">
        <v>10</v>
      </c>
      <c r="F196" s="104">
        <v>2.92</v>
      </c>
      <c r="G196" s="19">
        <f t="shared" si="28"/>
        <v>29.2</v>
      </c>
      <c r="H196" s="22">
        <f t="shared" si="29"/>
        <v>35.04</v>
      </c>
      <c r="I196" s="40">
        <f t="shared" si="30"/>
        <v>35.04</v>
      </c>
      <c r="J196" s="53"/>
      <c r="K196" s="53"/>
      <c r="L196" s="63"/>
    </row>
    <row r="197" spans="1:12" ht="42.75" x14ac:dyDescent="0.25">
      <c r="A197" s="74">
        <v>104</v>
      </c>
      <c r="B197" s="75" t="s">
        <v>205</v>
      </c>
      <c r="C197" s="18" t="s">
        <v>12</v>
      </c>
      <c r="D197" s="39" t="s">
        <v>75</v>
      </c>
      <c r="E197" s="104">
        <v>4.1000000000000002E-2</v>
      </c>
      <c r="F197" s="104">
        <v>106.441</v>
      </c>
      <c r="G197" s="19">
        <f t="shared" si="28"/>
        <v>4.3600000000000003</v>
      </c>
      <c r="H197" s="22">
        <f t="shared" si="29"/>
        <v>5.23</v>
      </c>
      <c r="I197" s="40">
        <f t="shared" si="30"/>
        <v>5.23</v>
      </c>
      <c r="J197" s="53"/>
      <c r="K197" s="53"/>
      <c r="L197" s="63"/>
    </row>
    <row r="198" spans="1:12" ht="42.75" x14ac:dyDescent="0.25">
      <c r="A198" s="74">
        <v>105</v>
      </c>
      <c r="B198" s="75" t="s">
        <v>206</v>
      </c>
      <c r="C198" s="18" t="s">
        <v>12</v>
      </c>
      <c r="D198" s="39" t="s">
        <v>75</v>
      </c>
      <c r="E198" s="104">
        <v>4.1000000000000002E-2</v>
      </c>
      <c r="F198" s="104">
        <v>42.982999999999997</v>
      </c>
      <c r="G198" s="19">
        <f t="shared" si="28"/>
        <v>1.76</v>
      </c>
      <c r="H198" s="22">
        <f t="shared" si="29"/>
        <v>2.11</v>
      </c>
      <c r="I198" s="40">
        <f t="shared" si="30"/>
        <v>2.11</v>
      </c>
      <c r="J198" s="53"/>
      <c r="K198" s="53"/>
      <c r="L198" s="63"/>
    </row>
    <row r="199" spans="1:12" ht="42.75" x14ac:dyDescent="0.25">
      <c r="A199" s="74">
        <v>106</v>
      </c>
      <c r="B199" s="75" t="s">
        <v>207</v>
      </c>
      <c r="C199" s="18" t="s">
        <v>12</v>
      </c>
      <c r="D199" s="39" t="s">
        <v>22</v>
      </c>
      <c r="E199" s="104">
        <v>1</v>
      </c>
      <c r="F199" s="104">
        <v>412.774</v>
      </c>
      <c r="G199" s="19">
        <f t="shared" ref="G199:G262" si="31">ROUND(E199*F199,2)</f>
        <v>412.77</v>
      </c>
      <c r="H199" s="22">
        <f t="shared" ref="H199:H262" si="32">ROUND(G199*1.2,2)</f>
        <v>495.32</v>
      </c>
      <c r="I199" s="40">
        <f t="shared" ref="I199:I262" si="33">ROUND((G199*20/100+G199)*(1-($C$11)),2)</f>
        <v>495.32</v>
      </c>
      <c r="J199" s="53"/>
      <c r="K199" s="53"/>
      <c r="L199" s="63"/>
    </row>
    <row r="200" spans="1:12" ht="28.5" x14ac:dyDescent="0.25">
      <c r="A200" s="74">
        <v>107</v>
      </c>
      <c r="B200" s="75" t="s">
        <v>208</v>
      </c>
      <c r="C200" s="18" t="s">
        <v>12</v>
      </c>
      <c r="D200" s="39" t="s">
        <v>125</v>
      </c>
      <c r="E200" s="104">
        <v>1</v>
      </c>
      <c r="F200" s="104">
        <v>260.34399999999999</v>
      </c>
      <c r="G200" s="19">
        <f t="shared" si="31"/>
        <v>260.33999999999997</v>
      </c>
      <c r="H200" s="22">
        <f t="shared" si="32"/>
        <v>312.41000000000003</v>
      </c>
      <c r="I200" s="40">
        <f t="shared" si="33"/>
        <v>312.41000000000003</v>
      </c>
      <c r="J200" s="53"/>
      <c r="K200" s="53"/>
      <c r="L200" s="63"/>
    </row>
    <row r="201" spans="1:12" ht="42.75" x14ac:dyDescent="0.25">
      <c r="A201" s="74">
        <v>108</v>
      </c>
      <c r="B201" s="75" t="s">
        <v>209</v>
      </c>
      <c r="C201" s="18" t="s">
        <v>12</v>
      </c>
      <c r="D201" s="39" t="s">
        <v>22</v>
      </c>
      <c r="E201" s="104">
        <v>1</v>
      </c>
      <c r="F201" s="104">
        <v>74.590999999999994</v>
      </c>
      <c r="G201" s="19">
        <f t="shared" si="31"/>
        <v>74.59</v>
      </c>
      <c r="H201" s="22">
        <f t="shared" si="32"/>
        <v>89.51</v>
      </c>
      <c r="I201" s="40">
        <f t="shared" si="33"/>
        <v>89.51</v>
      </c>
      <c r="J201" s="53"/>
      <c r="K201" s="53"/>
      <c r="L201" s="63"/>
    </row>
    <row r="202" spans="1:12" x14ac:dyDescent="0.25">
      <c r="A202" s="74">
        <v>109</v>
      </c>
      <c r="B202" s="75" t="s">
        <v>210</v>
      </c>
      <c r="C202" s="18" t="s">
        <v>12</v>
      </c>
      <c r="D202" s="39" t="s">
        <v>185</v>
      </c>
      <c r="E202" s="104">
        <v>6</v>
      </c>
      <c r="F202" s="104">
        <v>2.339</v>
      </c>
      <c r="G202" s="19">
        <f t="shared" si="31"/>
        <v>14.03</v>
      </c>
      <c r="H202" s="22">
        <f t="shared" si="32"/>
        <v>16.84</v>
      </c>
      <c r="I202" s="40">
        <f t="shared" si="33"/>
        <v>16.84</v>
      </c>
      <c r="J202" s="53"/>
      <c r="K202" s="53"/>
      <c r="L202" s="63"/>
    </row>
    <row r="203" spans="1:12" ht="28.5" x14ac:dyDescent="0.25">
      <c r="A203" s="74">
        <v>110</v>
      </c>
      <c r="B203" s="75" t="s">
        <v>211</v>
      </c>
      <c r="C203" s="18" t="s">
        <v>12</v>
      </c>
      <c r="D203" s="39" t="s">
        <v>22</v>
      </c>
      <c r="E203" s="104">
        <v>6</v>
      </c>
      <c r="F203" s="104">
        <v>3.3420000000000001</v>
      </c>
      <c r="G203" s="19">
        <f t="shared" si="31"/>
        <v>20.05</v>
      </c>
      <c r="H203" s="22">
        <f t="shared" si="32"/>
        <v>24.06</v>
      </c>
      <c r="I203" s="40">
        <f t="shared" si="33"/>
        <v>24.06</v>
      </c>
      <c r="J203" s="53"/>
      <c r="K203" s="53"/>
      <c r="L203" s="63"/>
    </row>
    <row r="204" spans="1:12" x14ac:dyDescent="0.25">
      <c r="A204" s="74">
        <v>111</v>
      </c>
      <c r="B204" s="75" t="s">
        <v>212</v>
      </c>
      <c r="C204" s="18" t="s">
        <v>12</v>
      </c>
      <c r="D204" s="39" t="s">
        <v>22</v>
      </c>
      <c r="E204" s="104">
        <v>1</v>
      </c>
      <c r="F204" s="104">
        <v>290.62700000000001</v>
      </c>
      <c r="G204" s="19">
        <f t="shared" si="31"/>
        <v>290.63</v>
      </c>
      <c r="H204" s="22">
        <f t="shared" si="32"/>
        <v>348.76</v>
      </c>
      <c r="I204" s="40">
        <f t="shared" si="33"/>
        <v>348.76</v>
      </c>
      <c r="J204" s="53"/>
      <c r="K204" s="53"/>
      <c r="L204" s="63"/>
    </row>
    <row r="205" spans="1:12" ht="28.5" x14ac:dyDescent="0.25">
      <c r="A205" s="74">
        <v>112</v>
      </c>
      <c r="B205" s="75" t="s">
        <v>213</v>
      </c>
      <c r="C205" s="18" t="s">
        <v>12</v>
      </c>
      <c r="D205" s="39" t="s">
        <v>22</v>
      </c>
      <c r="E205" s="104">
        <v>1</v>
      </c>
      <c r="F205" s="104">
        <v>17.2</v>
      </c>
      <c r="G205" s="19">
        <f t="shared" si="31"/>
        <v>17.2</v>
      </c>
      <c r="H205" s="22">
        <f t="shared" si="32"/>
        <v>20.64</v>
      </c>
      <c r="I205" s="40">
        <f t="shared" si="33"/>
        <v>20.64</v>
      </c>
      <c r="J205" s="53"/>
      <c r="K205" s="53"/>
      <c r="L205" s="63"/>
    </row>
    <row r="206" spans="1:12" ht="42.75" x14ac:dyDescent="0.25">
      <c r="A206" s="74">
        <v>113</v>
      </c>
      <c r="B206" s="75" t="s">
        <v>214</v>
      </c>
      <c r="C206" s="18" t="s">
        <v>12</v>
      </c>
      <c r="D206" s="39" t="s">
        <v>22</v>
      </c>
      <c r="E206" s="104">
        <v>1</v>
      </c>
      <c r="F206" s="104">
        <v>104.73099999999999</v>
      </c>
      <c r="G206" s="19">
        <f t="shared" si="31"/>
        <v>104.73</v>
      </c>
      <c r="H206" s="22">
        <f t="shared" si="32"/>
        <v>125.68</v>
      </c>
      <c r="I206" s="40">
        <f t="shared" si="33"/>
        <v>125.68</v>
      </c>
      <c r="J206" s="53"/>
      <c r="K206" s="53"/>
      <c r="L206" s="63"/>
    </row>
    <row r="207" spans="1:12" ht="42.75" x14ac:dyDescent="0.25">
      <c r="A207" s="74">
        <v>114</v>
      </c>
      <c r="B207" s="75" t="s">
        <v>215</v>
      </c>
      <c r="C207" s="18" t="s">
        <v>12</v>
      </c>
      <c r="D207" s="39" t="s">
        <v>22</v>
      </c>
      <c r="E207" s="104">
        <v>2</v>
      </c>
      <c r="F207" s="104">
        <v>21.905999999999999</v>
      </c>
      <c r="G207" s="19">
        <f t="shared" si="31"/>
        <v>43.81</v>
      </c>
      <c r="H207" s="22">
        <f t="shared" si="32"/>
        <v>52.57</v>
      </c>
      <c r="I207" s="40">
        <f t="shared" si="33"/>
        <v>52.57</v>
      </c>
      <c r="J207" s="53"/>
      <c r="K207" s="53"/>
      <c r="L207" s="63"/>
    </row>
    <row r="208" spans="1:12" ht="42.75" x14ac:dyDescent="0.25">
      <c r="A208" s="74">
        <v>115</v>
      </c>
      <c r="B208" s="75" t="s">
        <v>216</v>
      </c>
      <c r="C208" s="18" t="s">
        <v>12</v>
      </c>
      <c r="D208" s="39" t="s">
        <v>22</v>
      </c>
      <c r="E208" s="104">
        <v>2</v>
      </c>
      <c r="F208" s="104">
        <v>21.905999999999999</v>
      </c>
      <c r="G208" s="19">
        <f t="shared" si="31"/>
        <v>43.81</v>
      </c>
      <c r="H208" s="22">
        <f t="shared" si="32"/>
        <v>52.57</v>
      </c>
      <c r="I208" s="40">
        <f t="shared" si="33"/>
        <v>52.57</v>
      </c>
      <c r="J208" s="53"/>
      <c r="K208" s="53"/>
      <c r="L208" s="63"/>
    </row>
    <row r="209" spans="1:12" ht="28.5" x14ac:dyDescent="0.25">
      <c r="A209" s="74">
        <v>116</v>
      </c>
      <c r="B209" s="75" t="s">
        <v>217</v>
      </c>
      <c r="C209" s="18" t="s">
        <v>12</v>
      </c>
      <c r="D209" s="39" t="s">
        <v>184</v>
      </c>
      <c r="E209" s="104">
        <v>4</v>
      </c>
      <c r="F209" s="104">
        <v>341.233</v>
      </c>
      <c r="G209" s="19">
        <f t="shared" si="31"/>
        <v>1364.93</v>
      </c>
      <c r="H209" s="22">
        <f t="shared" si="32"/>
        <v>1637.92</v>
      </c>
      <c r="I209" s="40">
        <f t="shared" si="33"/>
        <v>1637.92</v>
      </c>
      <c r="J209" s="53"/>
      <c r="K209" s="53"/>
      <c r="L209" s="63"/>
    </row>
    <row r="210" spans="1:12" ht="28.5" x14ac:dyDescent="0.25">
      <c r="A210" s="74">
        <v>117</v>
      </c>
      <c r="B210" s="75" t="s">
        <v>218</v>
      </c>
      <c r="C210" s="18" t="s">
        <v>12</v>
      </c>
      <c r="D210" s="39" t="s">
        <v>75</v>
      </c>
      <c r="E210" s="104">
        <v>2.9000000000000001E-2</v>
      </c>
      <c r="F210" s="104">
        <v>46.337000000000003</v>
      </c>
      <c r="G210" s="19">
        <f t="shared" si="31"/>
        <v>1.34</v>
      </c>
      <c r="H210" s="22">
        <f t="shared" si="32"/>
        <v>1.61</v>
      </c>
      <c r="I210" s="40">
        <f t="shared" si="33"/>
        <v>1.61</v>
      </c>
      <c r="J210" s="53"/>
      <c r="K210" s="53"/>
      <c r="L210" s="63"/>
    </row>
    <row r="211" spans="1:12" ht="42.75" x14ac:dyDescent="0.25">
      <c r="A211" s="74">
        <v>118</v>
      </c>
      <c r="B211" s="75" t="s">
        <v>219</v>
      </c>
      <c r="C211" s="18" t="s">
        <v>12</v>
      </c>
      <c r="D211" s="39" t="s">
        <v>75</v>
      </c>
      <c r="E211" s="104">
        <v>2.9000000000000001E-2</v>
      </c>
      <c r="F211" s="104">
        <v>24.466000000000001</v>
      </c>
      <c r="G211" s="19">
        <f t="shared" si="31"/>
        <v>0.71</v>
      </c>
      <c r="H211" s="22">
        <f t="shared" si="32"/>
        <v>0.85</v>
      </c>
      <c r="I211" s="40">
        <f t="shared" si="33"/>
        <v>0.85</v>
      </c>
      <c r="J211" s="53"/>
      <c r="K211" s="53"/>
      <c r="L211" s="63"/>
    </row>
    <row r="212" spans="1:12" ht="42.75" x14ac:dyDescent="0.25">
      <c r="A212" s="74">
        <v>119</v>
      </c>
      <c r="B212" s="75" t="s">
        <v>220</v>
      </c>
      <c r="C212" s="18" t="s">
        <v>12</v>
      </c>
      <c r="D212" s="39" t="s">
        <v>125</v>
      </c>
      <c r="E212" s="104">
        <v>110</v>
      </c>
      <c r="F212" s="104">
        <v>0.59299999999999997</v>
      </c>
      <c r="G212" s="19">
        <f t="shared" si="31"/>
        <v>65.23</v>
      </c>
      <c r="H212" s="22">
        <f t="shared" si="32"/>
        <v>78.28</v>
      </c>
      <c r="I212" s="40">
        <f t="shared" si="33"/>
        <v>78.28</v>
      </c>
      <c r="J212" s="53"/>
      <c r="K212" s="53"/>
      <c r="L212" s="63"/>
    </row>
    <row r="213" spans="1:12" ht="42.75" x14ac:dyDescent="0.25">
      <c r="A213" s="74">
        <v>120</v>
      </c>
      <c r="B213" s="75" t="s">
        <v>221</v>
      </c>
      <c r="C213" s="18" t="s">
        <v>12</v>
      </c>
      <c r="D213" s="39" t="s">
        <v>125</v>
      </c>
      <c r="E213" s="104">
        <v>275</v>
      </c>
      <c r="F213" s="104">
        <v>0.63900000000000001</v>
      </c>
      <c r="G213" s="19">
        <f t="shared" si="31"/>
        <v>175.73</v>
      </c>
      <c r="H213" s="22">
        <f t="shared" si="32"/>
        <v>210.88</v>
      </c>
      <c r="I213" s="40">
        <f t="shared" si="33"/>
        <v>210.88</v>
      </c>
      <c r="J213" s="53"/>
      <c r="K213" s="53"/>
      <c r="L213" s="63"/>
    </row>
    <row r="214" spans="1:12" ht="42.75" x14ac:dyDescent="0.25">
      <c r="A214" s="74">
        <v>121</v>
      </c>
      <c r="B214" s="75" t="s">
        <v>222</v>
      </c>
      <c r="C214" s="18" t="s">
        <v>12</v>
      </c>
      <c r="D214" s="39" t="s">
        <v>125</v>
      </c>
      <c r="E214" s="104">
        <v>145</v>
      </c>
      <c r="F214" s="104">
        <v>9.7420000000000009</v>
      </c>
      <c r="G214" s="19">
        <f t="shared" si="31"/>
        <v>1412.59</v>
      </c>
      <c r="H214" s="22">
        <f t="shared" si="32"/>
        <v>1695.11</v>
      </c>
      <c r="I214" s="40">
        <f t="shared" si="33"/>
        <v>1695.11</v>
      </c>
      <c r="J214" s="53"/>
      <c r="K214" s="53"/>
      <c r="L214" s="63"/>
    </row>
    <row r="215" spans="1:12" ht="42.75" x14ac:dyDescent="0.25">
      <c r="A215" s="74">
        <v>122</v>
      </c>
      <c r="B215" s="75" t="s">
        <v>223</v>
      </c>
      <c r="C215" s="18" t="s">
        <v>12</v>
      </c>
      <c r="D215" s="39" t="s">
        <v>125</v>
      </c>
      <c r="E215" s="104">
        <v>45</v>
      </c>
      <c r="F215" s="104">
        <v>10.773999999999999</v>
      </c>
      <c r="G215" s="19">
        <f t="shared" si="31"/>
        <v>484.83</v>
      </c>
      <c r="H215" s="22">
        <f t="shared" si="32"/>
        <v>581.79999999999995</v>
      </c>
      <c r="I215" s="40">
        <f t="shared" si="33"/>
        <v>581.79999999999995</v>
      </c>
      <c r="J215" s="53"/>
      <c r="K215" s="53"/>
      <c r="L215" s="63"/>
    </row>
    <row r="216" spans="1:12" ht="42.75" x14ac:dyDescent="0.25">
      <c r="A216" s="74">
        <v>123</v>
      </c>
      <c r="B216" s="75" t="s">
        <v>224</v>
      </c>
      <c r="C216" s="18" t="s">
        <v>12</v>
      </c>
      <c r="D216" s="39" t="s">
        <v>125</v>
      </c>
      <c r="E216" s="104">
        <v>82</v>
      </c>
      <c r="F216" s="104">
        <v>14.023999999999999</v>
      </c>
      <c r="G216" s="19">
        <f t="shared" si="31"/>
        <v>1149.97</v>
      </c>
      <c r="H216" s="22">
        <f t="shared" si="32"/>
        <v>1379.96</v>
      </c>
      <c r="I216" s="40">
        <f t="shared" si="33"/>
        <v>1379.96</v>
      </c>
      <c r="J216" s="53"/>
      <c r="K216" s="53"/>
      <c r="L216" s="63"/>
    </row>
    <row r="217" spans="1:12" ht="42.75" x14ac:dyDescent="0.25">
      <c r="A217" s="74">
        <v>124</v>
      </c>
      <c r="B217" s="75" t="s">
        <v>225</v>
      </c>
      <c r="C217" s="18" t="s">
        <v>12</v>
      </c>
      <c r="D217" s="39" t="s">
        <v>125</v>
      </c>
      <c r="E217" s="104">
        <v>198</v>
      </c>
      <c r="F217" s="104">
        <v>17.081</v>
      </c>
      <c r="G217" s="19">
        <f t="shared" si="31"/>
        <v>3382.04</v>
      </c>
      <c r="H217" s="22">
        <f t="shared" si="32"/>
        <v>4058.45</v>
      </c>
      <c r="I217" s="40">
        <f t="shared" si="33"/>
        <v>4058.45</v>
      </c>
      <c r="J217" s="53"/>
      <c r="K217" s="53"/>
      <c r="L217" s="63"/>
    </row>
    <row r="218" spans="1:12" ht="42.75" x14ac:dyDescent="0.25">
      <c r="A218" s="74">
        <v>125</v>
      </c>
      <c r="B218" s="75" t="s">
        <v>226</v>
      </c>
      <c r="C218" s="18" t="s">
        <v>12</v>
      </c>
      <c r="D218" s="39" t="s">
        <v>125</v>
      </c>
      <c r="E218" s="104">
        <v>16</v>
      </c>
      <c r="F218" s="104">
        <v>24.491</v>
      </c>
      <c r="G218" s="19">
        <f t="shared" si="31"/>
        <v>391.86</v>
      </c>
      <c r="H218" s="22">
        <f t="shared" si="32"/>
        <v>470.23</v>
      </c>
      <c r="I218" s="40">
        <f t="shared" si="33"/>
        <v>470.23</v>
      </c>
      <c r="J218" s="53"/>
      <c r="K218" s="53"/>
      <c r="L218" s="63"/>
    </row>
    <row r="219" spans="1:12" ht="57" x14ac:dyDescent="0.25">
      <c r="A219" s="74">
        <v>126</v>
      </c>
      <c r="B219" s="75" t="s">
        <v>227</v>
      </c>
      <c r="C219" s="18" t="s">
        <v>12</v>
      </c>
      <c r="D219" s="39" t="s">
        <v>22</v>
      </c>
      <c r="E219" s="104">
        <v>4</v>
      </c>
      <c r="F219" s="104">
        <v>7.4610000000000003</v>
      </c>
      <c r="G219" s="19">
        <f t="shared" si="31"/>
        <v>29.84</v>
      </c>
      <c r="H219" s="22">
        <f t="shared" si="32"/>
        <v>35.81</v>
      </c>
      <c r="I219" s="40">
        <f t="shared" si="33"/>
        <v>35.81</v>
      </c>
      <c r="J219" s="53"/>
      <c r="K219" s="53"/>
      <c r="L219" s="63"/>
    </row>
    <row r="220" spans="1:12" ht="57" x14ac:dyDescent="0.25">
      <c r="A220" s="74">
        <v>127</v>
      </c>
      <c r="B220" s="75" t="s">
        <v>228</v>
      </c>
      <c r="C220" s="18" t="s">
        <v>12</v>
      </c>
      <c r="D220" s="39" t="s">
        <v>22</v>
      </c>
      <c r="E220" s="104">
        <v>4</v>
      </c>
      <c r="F220" s="104">
        <v>11.127000000000001</v>
      </c>
      <c r="G220" s="19">
        <f t="shared" si="31"/>
        <v>44.51</v>
      </c>
      <c r="H220" s="22">
        <f t="shared" si="32"/>
        <v>53.41</v>
      </c>
      <c r="I220" s="40">
        <f t="shared" si="33"/>
        <v>53.41</v>
      </c>
      <c r="J220" s="53"/>
      <c r="K220" s="53"/>
      <c r="L220" s="63"/>
    </row>
    <row r="221" spans="1:12" ht="28.5" x14ac:dyDescent="0.25">
      <c r="A221" s="74">
        <v>128</v>
      </c>
      <c r="B221" s="75" t="s">
        <v>229</v>
      </c>
      <c r="C221" s="18" t="s">
        <v>12</v>
      </c>
      <c r="D221" s="39" t="s">
        <v>125</v>
      </c>
      <c r="E221" s="104">
        <v>486</v>
      </c>
      <c r="F221" s="104">
        <v>0.314</v>
      </c>
      <c r="G221" s="19">
        <f t="shared" si="31"/>
        <v>152.6</v>
      </c>
      <c r="H221" s="22">
        <f t="shared" si="32"/>
        <v>183.12</v>
      </c>
      <c r="I221" s="40">
        <f t="shared" si="33"/>
        <v>183.12</v>
      </c>
      <c r="J221" s="53"/>
      <c r="K221" s="53"/>
      <c r="L221" s="63"/>
    </row>
    <row r="222" spans="1:12" ht="42.75" x14ac:dyDescent="0.25">
      <c r="A222" s="74">
        <v>129</v>
      </c>
      <c r="B222" s="75" t="s">
        <v>230</v>
      </c>
      <c r="C222" s="18" t="s">
        <v>12</v>
      </c>
      <c r="D222" s="39" t="s">
        <v>75</v>
      </c>
      <c r="E222" s="104">
        <v>3.6999999999999998E-2</v>
      </c>
      <c r="F222" s="104">
        <v>32.476999999999997</v>
      </c>
      <c r="G222" s="19">
        <f t="shared" si="31"/>
        <v>1.2</v>
      </c>
      <c r="H222" s="22">
        <f t="shared" si="32"/>
        <v>1.44</v>
      </c>
      <c r="I222" s="40">
        <f t="shared" si="33"/>
        <v>1.44</v>
      </c>
      <c r="J222" s="53"/>
      <c r="K222" s="53"/>
      <c r="L222" s="63"/>
    </row>
    <row r="223" spans="1:12" ht="42.75" x14ac:dyDescent="0.25">
      <c r="A223" s="74">
        <v>130</v>
      </c>
      <c r="B223" s="75" t="s">
        <v>231</v>
      </c>
      <c r="C223" s="18" t="s">
        <v>12</v>
      </c>
      <c r="D223" s="39" t="s">
        <v>75</v>
      </c>
      <c r="E223" s="104">
        <v>3.6999999999999998E-2</v>
      </c>
      <c r="F223" s="104">
        <v>13.202999999999999</v>
      </c>
      <c r="G223" s="19">
        <f t="shared" si="31"/>
        <v>0.49</v>
      </c>
      <c r="H223" s="22">
        <f t="shared" si="32"/>
        <v>0.59</v>
      </c>
      <c r="I223" s="40">
        <f t="shared" si="33"/>
        <v>0.59</v>
      </c>
      <c r="J223" s="53"/>
      <c r="K223" s="53"/>
      <c r="L223" s="63"/>
    </row>
    <row r="224" spans="1:12" ht="28.5" x14ac:dyDescent="0.25">
      <c r="A224" s="74">
        <v>131</v>
      </c>
      <c r="B224" s="75" t="s">
        <v>232</v>
      </c>
      <c r="C224" s="18" t="s">
        <v>12</v>
      </c>
      <c r="D224" s="39" t="s">
        <v>22</v>
      </c>
      <c r="E224" s="104">
        <v>45</v>
      </c>
      <c r="F224" s="104">
        <v>27.491</v>
      </c>
      <c r="G224" s="19">
        <f t="shared" si="31"/>
        <v>1237.0999999999999</v>
      </c>
      <c r="H224" s="22">
        <f t="shared" si="32"/>
        <v>1484.52</v>
      </c>
      <c r="I224" s="40">
        <f t="shared" si="33"/>
        <v>1484.52</v>
      </c>
      <c r="J224" s="53"/>
      <c r="K224" s="53"/>
      <c r="L224" s="63"/>
    </row>
    <row r="225" spans="1:12" ht="42.75" x14ac:dyDescent="0.25">
      <c r="A225" s="74">
        <v>132</v>
      </c>
      <c r="B225" s="75" t="s">
        <v>233</v>
      </c>
      <c r="C225" s="18" t="s">
        <v>12</v>
      </c>
      <c r="D225" s="39" t="s">
        <v>22</v>
      </c>
      <c r="E225" s="104">
        <v>8</v>
      </c>
      <c r="F225" s="104">
        <v>7.173</v>
      </c>
      <c r="G225" s="19">
        <f t="shared" si="31"/>
        <v>57.38</v>
      </c>
      <c r="H225" s="22">
        <f t="shared" si="32"/>
        <v>68.86</v>
      </c>
      <c r="I225" s="40">
        <f t="shared" si="33"/>
        <v>68.86</v>
      </c>
      <c r="J225" s="53"/>
      <c r="K225" s="53"/>
      <c r="L225" s="63"/>
    </row>
    <row r="226" spans="1:12" ht="28.5" x14ac:dyDescent="0.25">
      <c r="A226" s="74">
        <v>133</v>
      </c>
      <c r="B226" s="75" t="s">
        <v>234</v>
      </c>
      <c r="C226" s="18" t="s">
        <v>12</v>
      </c>
      <c r="D226" s="39" t="s">
        <v>22</v>
      </c>
      <c r="E226" s="104">
        <v>18</v>
      </c>
      <c r="F226" s="104">
        <v>2.137</v>
      </c>
      <c r="G226" s="19">
        <f t="shared" si="31"/>
        <v>38.47</v>
      </c>
      <c r="H226" s="22">
        <f t="shared" si="32"/>
        <v>46.16</v>
      </c>
      <c r="I226" s="40">
        <f t="shared" si="33"/>
        <v>46.16</v>
      </c>
      <c r="J226" s="53"/>
      <c r="K226" s="53"/>
      <c r="L226" s="63"/>
    </row>
    <row r="227" spans="1:12" ht="42.75" x14ac:dyDescent="0.25">
      <c r="A227" s="74">
        <v>134</v>
      </c>
      <c r="B227" s="75" t="s">
        <v>235</v>
      </c>
      <c r="C227" s="18" t="s">
        <v>12</v>
      </c>
      <c r="D227" s="39" t="s">
        <v>22</v>
      </c>
      <c r="E227" s="104">
        <v>6</v>
      </c>
      <c r="F227" s="104">
        <v>4.0129999999999999</v>
      </c>
      <c r="G227" s="19">
        <f t="shared" si="31"/>
        <v>24.08</v>
      </c>
      <c r="H227" s="22">
        <f t="shared" si="32"/>
        <v>28.9</v>
      </c>
      <c r="I227" s="40">
        <f t="shared" si="33"/>
        <v>28.9</v>
      </c>
      <c r="J227" s="53"/>
      <c r="K227" s="53"/>
      <c r="L227" s="63"/>
    </row>
    <row r="228" spans="1:12" ht="42.75" x14ac:dyDescent="0.25">
      <c r="A228" s="74">
        <v>135</v>
      </c>
      <c r="B228" s="75" t="s">
        <v>236</v>
      </c>
      <c r="C228" s="18" t="s">
        <v>12</v>
      </c>
      <c r="D228" s="39" t="s">
        <v>22</v>
      </c>
      <c r="E228" s="104">
        <v>20</v>
      </c>
      <c r="F228" s="104">
        <v>4.83</v>
      </c>
      <c r="G228" s="19">
        <f t="shared" si="31"/>
        <v>96.6</v>
      </c>
      <c r="H228" s="22">
        <f t="shared" si="32"/>
        <v>115.92</v>
      </c>
      <c r="I228" s="40">
        <f t="shared" si="33"/>
        <v>115.92</v>
      </c>
      <c r="J228" s="53"/>
      <c r="K228" s="53"/>
      <c r="L228" s="63"/>
    </row>
    <row r="229" spans="1:12" ht="28.5" x14ac:dyDescent="0.25">
      <c r="A229" s="74">
        <v>136</v>
      </c>
      <c r="B229" s="75" t="s">
        <v>237</v>
      </c>
      <c r="C229" s="18" t="s">
        <v>12</v>
      </c>
      <c r="D229" s="39" t="s">
        <v>22</v>
      </c>
      <c r="E229" s="104">
        <v>14</v>
      </c>
      <c r="F229" s="104">
        <v>0.72599999999999998</v>
      </c>
      <c r="G229" s="19">
        <f t="shared" si="31"/>
        <v>10.16</v>
      </c>
      <c r="H229" s="22">
        <f t="shared" si="32"/>
        <v>12.19</v>
      </c>
      <c r="I229" s="40">
        <f t="shared" si="33"/>
        <v>12.19</v>
      </c>
      <c r="J229" s="53"/>
      <c r="K229" s="53"/>
      <c r="L229" s="63"/>
    </row>
    <row r="230" spans="1:12" ht="28.5" x14ac:dyDescent="0.25">
      <c r="A230" s="74">
        <v>137</v>
      </c>
      <c r="B230" s="75" t="s">
        <v>238</v>
      </c>
      <c r="C230" s="18" t="s">
        <v>12</v>
      </c>
      <c r="D230" s="39" t="s">
        <v>22</v>
      </c>
      <c r="E230" s="104">
        <v>90</v>
      </c>
      <c r="F230" s="104">
        <v>2.109</v>
      </c>
      <c r="G230" s="19">
        <f t="shared" si="31"/>
        <v>189.81</v>
      </c>
      <c r="H230" s="22">
        <f t="shared" si="32"/>
        <v>227.77</v>
      </c>
      <c r="I230" s="40">
        <f t="shared" si="33"/>
        <v>227.77</v>
      </c>
      <c r="J230" s="53"/>
      <c r="K230" s="53"/>
      <c r="L230" s="63"/>
    </row>
    <row r="231" spans="1:12" ht="28.5" x14ac:dyDescent="0.25">
      <c r="A231" s="74">
        <v>138</v>
      </c>
      <c r="B231" s="75" t="s">
        <v>239</v>
      </c>
      <c r="C231" s="18" t="s">
        <v>12</v>
      </c>
      <c r="D231" s="39" t="s">
        <v>22</v>
      </c>
      <c r="E231" s="104">
        <v>16</v>
      </c>
      <c r="F231" s="104">
        <v>3.32</v>
      </c>
      <c r="G231" s="19">
        <f t="shared" si="31"/>
        <v>53.12</v>
      </c>
      <c r="H231" s="22">
        <f t="shared" si="32"/>
        <v>63.74</v>
      </c>
      <c r="I231" s="40">
        <f t="shared" si="33"/>
        <v>63.74</v>
      </c>
      <c r="J231" s="53"/>
      <c r="K231" s="53"/>
      <c r="L231" s="63"/>
    </row>
    <row r="232" spans="1:12" ht="28.5" x14ac:dyDescent="0.25">
      <c r="A232" s="74">
        <v>139</v>
      </c>
      <c r="B232" s="75" t="s">
        <v>240</v>
      </c>
      <c r="C232" s="18" t="s">
        <v>12</v>
      </c>
      <c r="D232" s="39" t="s">
        <v>22</v>
      </c>
      <c r="E232" s="104">
        <v>3</v>
      </c>
      <c r="F232" s="104">
        <v>5.093</v>
      </c>
      <c r="G232" s="19">
        <f t="shared" si="31"/>
        <v>15.28</v>
      </c>
      <c r="H232" s="22">
        <f t="shared" si="32"/>
        <v>18.34</v>
      </c>
      <c r="I232" s="40">
        <f t="shared" si="33"/>
        <v>18.34</v>
      </c>
      <c r="J232" s="53"/>
      <c r="K232" s="53"/>
      <c r="L232" s="63"/>
    </row>
    <row r="233" spans="1:12" ht="28.5" x14ac:dyDescent="0.25">
      <c r="A233" s="74">
        <v>140</v>
      </c>
      <c r="B233" s="75" t="s">
        <v>241</v>
      </c>
      <c r="C233" s="18" t="s">
        <v>12</v>
      </c>
      <c r="D233" s="39" t="s">
        <v>22</v>
      </c>
      <c r="E233" s="104">
        <v>2</v>
      </c>
      <c r="F233" s="104">
        <v>254.87700000000001</v>
      </c>
      <c r="G233" s="19">
        <f t="shared" si="31"/>
        <v>509.75</v>
      </c>
      <c r="H233" s="22">
        <f t="shared" si="32"/>
        <v>611.70000000000005</v>
      </c>
      <c r="I233" s="40">
        <f t="shared" si="33"/>
        <v>611.70000000000005</v>
      </c>
      <c r="J233" s="53"/>
      <c r="K233" s="53"/>
      <c r="L233" s="63"/>
    </row>
    <row r="234" spans="1:12" ht="57" x14ac:dyDescent="0.25">
      <c r="A234" s="74">
        <v>141</v>
      </c>
      <c r="B234" s="75" t="s">
        <v>242</v>
      </c>
      <c r="C234" s="18" t="s">
        <v>12</v>
      </c>
      <c r="D234" s="39" t="s">
        <v>22</v>
      </c>
      <c r="E234" s="104">
        <v>2</v>
      </c>
      <c r="F234" s="104">
        <v>517.54499999999996</v>
      </c>
      <c r="G234" s="19">
        <f t="shared" si="31"/>
        <v>1035.0899999999999</v>
      </c>
      <c r="H234" s="22">
        <f t="shared" si="32"/>
        <v>1242.1099999999999</v>
      </c>
      <c r="I234" s="40">
        <f t="shared" si="33"/>
        <v>1242.1099999999999</v>
      </c>
      <c r="J234" s="53"/>
      <c r="K234" s="53"/>
      <c r="L234" s="63"/>
    </row>
    <row r="235" spans="1:12" ht="28.5" x14ac:dyDescent="0.25">
      <c r="A235" s="74">
        <v>142</v>
      </c>
      <c r="B235" s="75" t="s">
        <v>243</v>
      </c>
      <c r="C235" s="18" t="s">
        <v>12</v>
      </c>
      <c r="D235" s="39" t="s">
        <v>22</v>
      </c>
      <c r="E235" s="104">
        <v>2</v>
      </c>
      <c r="F235" s="104">
        <v>22.048999999999999</v>
      </c>
      <c r="G235" s="19">
        <f t="shared" si="31"/>
        <v>44.1</v>
      </c>
      <c r="H235" s="22">
        <f t="shared" si="32"/>
        <v>52.92</v>
      </c>
      <c r="I235" s="40">
        <f t="shared" si="33"/>
        <v>52.92</v>
      </c>
      <c r="J235" s="53"/>
      <c r="K235" s="53"/>
      <c r="L235" s="63"/>
    </row>
    <row r="236" spans="1:12" ht="28.5" x14ac:dyDescent="0.25">
      <c r="A236" s="74">
        <v>143</v>
      </c>
      <c r="B236" s="75" t="s">
        <v>244</v>
      </c>
      <c r="C236" s="18" t="s">
        <v>12</v>
      </c>
      <c r="D236" s="39" t="s">
        <v>22</v>
      </c>
      <c r="E236" s="104">
        <v>2</v>
      </c>
      <c r="F236" s="104">
        <v>3.2909999999999999</v>
      </c>
      <c r="G236" s="19">
        <f t="shared" si="31"/>
        <v>6.58</v>
      </c>
      <c r="H236" s="22">
        <f t="shared" si="32"/>
        <v>7.9</v>
      </c>
      <c r="I236" s="40">
        <f t="shared" si="33"/>
        <v>7.9</v>
      </c>
      <c r="J236" s="53"/>
      <c r="K236" s="53"/>
      <c r="L236" s="63"/>
    </row>
    <row r="237" spans="1:12" ht="28.5" x14ac:dyDescent="0.25">
      <c r="A237" s="74">
        <v>144</v>
      </c>
      <c r="B237" s="75" t="s">
        <v>245</v>
      </c>
      <c r="C237" s="18" t="s">
        <v>12</v>
      </c>
      <c r="D237" s="39" t="s">
        <v>22</v>
      </c>
      <c r="E237" s="104">
        <v>45</v>
      </c>
      <c r="F237" s="104">
        <v>1.9550000000000001</v>
      </c>
      <c r="G237" s="19">
        <f t="shared" si="31"/>
        <v>87.98</v>
      </c>
      <c r="H237" s="22">
        <f t="shared" si="32"/>
        <v>105.58</v>
      </c>
      <c r="I237" s="40">
        <f t="shared" si="33"/>
        <v>105.58</v>
      </c>
      <c r="J237" s="53"/>
      <c r="K237" s="53"/>
      <c r="L237" s="63"/>
    </row>
    <row r="238" spans="1:12" ht="57" x14ac:dyDescent="0.25">
      <c r="A238" s="74">
        <v>145</v>
      </c>
      <c r="B238" s="75" t="s">
        <v>246</v>
      </c>
      <c r="C238" s="18" t="s">
        <v>12</v>
      </c>
      <c r="D238" s="39" t="s">
        <v>22</v>
      </c>
      <c r="E238" s="104">
        <v>9</v>
      </c>
      <c r="F238" s="104">
        <v>9.5540000000000003</v>
      </c>
      <c r="G238" s="19">
        <f t="shared" si="31"/>
        <v>85.99</v>
      </c>
      <c r="H238" s="22">
        <f t="shared" si="32"/>
        <v>103.19</v>
      </c>
      <c r="I238" s="40">
        <f t="shared" si="33"/>
        <v>103.19</v>
      </c>
      <c r="J238" s="53"/>
      <c r="K238" s="53"/>
      <c r="L238" s="63"/>
    </row>
    <row r="239" spans="1:12" ht="42.75" x14ac:dyDescent="0.25">
      <c r="A239" s="74">
        <v>146</v>
      </c>
      <c r="B239" s="75" t="s">
        <v>247</v>
      </c>
      <c r="C239" s="18" t="s">
        <v>12</v>
      </c>
      <c r="D239" s="39" t="s">
        <v>125</v>
      </c>
      <c r="E239" s="104">
        <v>9</v>
      </c>
      <c r="F239" s="104">
        <v>22.466000000000001</v>
      </c>
      <c r="G239" s="19">
        <f t="shared" si="31"/>
        <v>202.19</v>
      </c>
      <c r="H239" s="22">
        <f t="shared" si="32"/>
        <v>242.63</v>
      </c>
      <c r="I239" s="40">
        <f t="shared" si="33"/>
        <v>242.63</v>
      </c>
      <c r="J239" s="53"/>
      <c r="K239" s="53"/>
      <c r="L239" s="63"/>
    </row>
    <row r="240" spans="1:12" ht="42.75" x14ac:dyDescent="0.25">
      <c r="A240" s="74">
        <v>147</v>
      </c>
      <c r="B240" s="75" t="s">
        <v>248</v>
      </c>
      <c r="C240" s="18" t="s">
        <v>12</v>
      </c>
      <c r="D240" s="39" t="s">
        <v>22</v>
      </c>
      <c r="E240" s="104">
        <v>45</v>
      </c>
      <c r="F240" s="104">
        <v>2.629</v>
      </c>
      <c r="G240" s="19">
        <f t="shared" si="31"/>
        <v>118.31</v>
      </c>
      <c r="H240" s="22">
        <f t="shared" si="32"/>
        <v>141.97</v>
      </c>
      <c r="I240" s="40">
        <f t="shared" si="33"/>
        <v>141.97</v>
      </c>
      <c r="J240" s="53"/>
      <c r="K240" s="53"/>
      <c r="L240" s="63"/>
    </row>
    <row r="241" spans="1:12" ht="28.5" x14ac:dyDescent="0.25">
      <c r="A241" s="74">
        <v>148</v>
      </c>
      <c r="B241" s="75" t="s">
        <v>249</v>
      </c>
      <c r="C241" s="18" t="s">
        <v>12</v>
      </c>
      <c r="D241" s="39" t="s">
        <v>22</v>
      </c>
      <c r="E241" s="104">
        <v>45</v>
      </c>
      <c r="F241" s="104">
        <v>22.067</v>
      </c>
      <c r="G241" s="19">
        <f t="shared" si="31"/>
        <v>993.02</v>
      </c>
      <c r="H241" s="22">
        <f t="shared" si="32"/>
        <v>1191.6199999999999</v>
      </c>
      <c r="I241" s="40">
        <f t="shared" si="33"/>
        <v>1191.6199999999999</v>
      </c>
      <c r="J241" s="53"/>
      <c r="K241" s="53"/>
      <c r="L241" s="63"/>
    </row>
    <row r="242" spans="1:12" ht="28.5" x14ac:dyDescent="0.25">
      <c r="A242" s="74">
        <v>149</v>
      </c>
      <c r="B242" s="75" t="s">
        <v>250</v>
      </c>
      <c r="C242" s="18" t="s">
        <v>12</v>
      </c>
      <c r="D242" s="39" t="s">
        <v>185</v>
      </c>
      <c r="E242" s="104">
        <v>45</v>
      </c>
      <c r="F242" s="104">
        <v>2.8050000000000002</v>
      </c>
      <c r="G242" s="19">
        <f t="shared" si="31"/>
        <v>126.23</v>
      </c>
      <c r="H242" s="22">
        <f t="shared" si="32"/>
        <v>151.47999999999999</v>
      </c>
      <c r="I242" s="40">
        <f t="shared" si="33"/>
        <v>151.47999999999999</v>
      </c>
      <c r="J242" s="53"/>
      <c r="K242" s="53"/>
      <c r="L242" s="63"/>
    </row>
    <row r="243" spans="1:12" ht="28.5" x14ac:dyDescent="0.25">
      <c r="A243" s="74">
        <v>150</v>
      </c>
      <c r="B243" s="75" t="s">
        <v>251</v>
      </c>
      <c r="C243" s="18" t="s">
        <v>12</v>
      </c>
      <c r="D243" s="39" t="s">
        <v>22</v>
      </c>
      <c r="E243" s="104">
        <v>45</v>
      </c>
      <c r="F243" s="104">
        <v>24.984000000000002</v>
      </c>
      <c r="G243" s="19">
        <f t="shared" si="31"/>
        <v>1124.28</v>
      </c>
      <c r="H243" s="22">
        <f t="shared" si="32"/>
        <v>1349.14</v>
      </c>
      <c r="I243" s="40">
        <f t="shared" si="33"/>
        <v>1349.14</v>
      </c>
      <c r="J243" s="53"/>
      <c r="K243" s="53"/>
      <c r="L243" s="63"/>
    </row>
    <row r="244" spans="1:12" ht="42.75" x14ac:dyDescent="0.25">
      <c r="A244" s="74">
        <v>151</v>
      </c>
      <c r="B244" s="75" t="s">
        <v>252</v>
      </c>
      <c r="C244" s="18" t="s">
        <v>12</v>
      </c>
      <c r="D244" s="39" t="s">
        <v>22</v>
      </c>
      <c r="E244" s="104">
        <v>5</v>
      </c>
      <c r="F244" s="104">
        <v>5.984</v>
      </c>
      <c r="G244" s="19">
        <f t="shared" si="31"/>
        <v>29.92</v>
      </c>
      <c r="H244" s="22">
        <f t="shared" si="32"/>
        <v>35.9</v>
      </c>
      <c r="I244" s="40">
        <f t="shared" si="33"/>
        <v>35.9</v>
      </c>
      <c r="J244" s="53"/>
      <c r="K244" s="53"/>
      <c r="L244" s="63"/>
    </row>
    <row r="245" spans="1:12" ht="42.75" x14ac:dyDescent="0.25">
      <c r="A245" s="74">
        <v>152</v>
      </c>
      <c r="B245" s="75" t="s">
        <v>253</v>
      </c>
      <c r="C245" s="18" t="s">
        <v>12</v>
      </c>
      <c r="D245" s="39" t="s">
        <v>22</v>
      </c>
      <c r="E245" s="104">
        <v>2</v>
      </c>
      <c r="F245" s="104">
        <v>16.222999999999999</v>
      </c>
      <c r="G245" s="19">
        <f t="shared" si="31"/>
        <v>32.450000000000003</v>
      </c>
      <c r="H245" s="22">
        <f t="shared" si="32"/>
        <v>38.94</v>
      </c>
      <c r="I245" s="40">
        <f t="shared" si="33"/>
        <v>38.94</v>
      </c>
      <c r="J245" s="53"/>
      <c r="K245" s="53"/>
      <c r="L245" s="63"/>
    </row>
    <row r="246" spans="1:12" ht="28.5" x14ac:dyDescent="0.25">
      <c r="A246" s="74">
        <v>153</v>
      </c>
      <c r="B246" s="75" t="s">
        <v>254</v>
      </c>
      <c r="C246" s="18" t="s">
        <v>12</v>
      </c>
      <c r="D246" s="39" t="s">
        <v>22</v>
      </c>
      <c r="E246" s="104">
        <v>2</v>
      </c>
      <c r="F246" s="104">
        <v>46.033999999999999</v>
      </c>
      <c r="G246" s="19">
        <f t="shared" si="31"/>
        <v>92.07</v>
      </c>
      <c r="H246" s="22">
        <f t="shared" si="32"/>
        <v>110.48</v>
      </c>
      <c r="I246" s="40">
        <f t="shared" si="33"/>
        <v>110.48</v>
      </c>
      <c r="J246" s="53"/>
      <c r="K246" s="53"/>
      <c r="L246" s="63"/>
    </row>
    <row r="247" spans="1:12" ht="28.5" x14ac:dyDescent="0.25">
      <c r="A247" s="74">
        <v>154</v>
      </c>
      <c r="B247" s="75" t="s">
        <v>255</v>
      </c>
      <c r="C247" s="18" t="s">
        <v>12</v>
      </c>
      <c r="D247" s="39" t="s">
        <v>22</v>
      </c>
      <c r="E247" s="104">
        <v>4</v>
      </c>
      <c r="F247" s="104">
        <v>131.49600000000001</v>
      </c>
      <c r="G247" s="19">
        <f t="shared" si="31"/>
        <v>525.98</v>
      </c>
      <c r="H247" s="22">
        <f t="shared" si="32"/>
        <v>631.17999999999995</v>
      </c>
      <c r="I247" s="40">
        <f t="shared" si="33"/>
        <v>631.17999999999995</v>
      </c>
      <c r="J247" s="53"/>
      <c r="K247" s="53"/>
      <c r="L247" s="63"/>
    </row>
    <row r="248" spans="1:12" ht="42.75" x14ac:dyDescent="0.25">
      <c r="A248" s="74">
        <v>155</v>
      </c>
      <c r="B248" s="75" t="s">
        <v>256</v>
      </c>
      <c r="C248" s="18" t="s">
        <v>12</v>
      </c>
      <c r="D248" s="39" t="s">
        <v>22</v>
      </c>
      <c r="E248" s="104">
        <v>6</v>
      </c>
      <c r="F248" s="104">
        <v>4.6349999999999998</v>
      </c>
      <c r="G248" s="19">
        <f t="shared" si="31"/>
        <v>27.81</v>
      </c>
      <c r="H248" s="22">
        <f t="shared" si="32"/>
        <v>33.369999999999997</v>
      </c>
      <c r="I248" s="40">
        <f t="shared" si="33"/>
        <v>33.369999999999997</v>
      </c>
      <c r="J248" s="53"/>
      <c r="K248" s="53"/>
      <c r="L248" s="63"/>
    </row>
    <row r="249" spans="1:12" ht="28.5" x14ac:dyDescent="0.25">
      <c r="A249" s="74">
        <v>156</v>
      </c>
      <c r="B249" s="75" t="s">
        <v>257</v>
      </c>
      <c r="C249" s="18" t="s">
        <v>12</v>
      </c>
      <c r="D249" s="39" t="s">
        <v>75</v>
      </c>
      <c r="E249" s="104">
        <v>0.03</v>
      </c>
      <c r="F249" s="104">
        <v>25.077000000000002</v>
      </c>
      <c r="G249" s="19">
        <f t="shared" si="31"/>
        <v>0.75</v>
      </c>
      <c r="H249" s="22">
        <f t="shared" si="32"/>
        <v>0.9</v>
      </c>
      <c r="I249" s="40">
        <f t="shared" si="33"/>
        <v>0.9</v>
      </c>
      <c r="J249" s="53"/>
      <c r="K249" s="53"/>
      <c r="L249" s="63"/>
    </row>
    <row r="250" spans="1:12" ht="42.75" x14ac:dyDescent="0.25">
      <c r="A250" s="74">
        <v>157</v>
      </c>
      <c r="B250" s="75" t="s">
        <v>258</v>
      </c>
      <c r="C250" s="18" t="s">
        <v>12</v>
      </c>
      <c r="D250" s="39" t="s">
        <v>75</v>
      </c>
      <c r="E250" s="104">
        <v>0.03</v>
      </c>
      <c r="F250" s="104">
        <v>45.811999999999998</v>
      </c>
      <c r="G250" s="19">
        <f t="shared" si="31"/>
        <v>1.37</v>
      </c>
      <c r="H250" s="22">
        <f t="shared" si="32"/>
        <v>1.64</v>
      </c>
      <c r="I250" s="40">
        <f t="shared" si="33"/>
        <v>1.64</v>
      </c>
      <c r="J250" s="53"/>
      <c r="K250" s="53"/>
      <c r="L250" s="63"/>
    </row>
    <row r="251" spans="1:12" ht="57" x14ac:dyDescent="0.25">
      <c r="A251" s="74">
        <v>158</v>
      </c>
      <c r="B251" s="75" t="s">
        <v>259</v>
      </c>
      <c r="C251" s="18" t="s">
        <v>12</v>
      </c>
      <c r="D251" s="39" t="s">
        <v>22</v>
      </c>
      <c r="E251" s="104">
        <v>1</v>
      </c>
      <c r="F251" s="104">
        <v>386.16399999999999</v>
      </c>
      <c r="G251" s="19">
        <f t="shared" si="31"/>
        <v>386.16</v>
      </c>
      <c r="H251" s="22">
        <f t="shared" si="32"/>
        <v>463.39</v>
      </c>
      <c r="I251" s="40">
        <f t="shared" si="33"/>
        <v>463.39</v>
      </c>
      <c r="J251" s="53"/>
      <c r="K251" s="53"/>
      <c r="L251" s="63"/>
    </row>
    <row r="252" spans="1:12" ht="57" x14ac:dyDescent="0.25">
      <c r="A252" s="74">
        <v>159</v>
      </c>
      <c r="B252" s="75" t="s">
        <v>260</v>
      </c>
      <c r="C252" s="18" t="s">
        <v>12</v>
      </c>
      <c r="D252" s="39" t="s">
        <v>22</v>
      </c>
      <c r="E252" s="104">
        <v>4</v>
      </c>
      <c r="F252" s="104">
        <v>156.46199999999999</v>
      </c>
      <c r="G252" s="19">
        <f t="shared" si="31"/>
        <v>625.85</v>
      </c>
      <c r="H252" s="22">
        <f t="shared" si="32"/>
        <v>751.02</v>
      </c>
      <c r="I252" s="40">
        <f t="shared" si="33"/>
        <v>751.02</v>
      </c>
      <c r="J252" s="53"/>
      <c r="K252" s="53"/>
      <c r="L252" s="63"/>
    </row>
    <row r="253" spans="1:12" ht="42.75" x14ac:dyDescent="0.25">
      <c r="A253" s="74">
        <v>160</v>
      </c>
      <c r="B253" s="75" t="s">
        <v>261</v>
      </c>
      <c r="C253" s="18" t="s">
        <v>12</v>
      </c>
      <c r="D253" s="39" t="s">
        <v>22</v>
      </c>
      <c r="E253" s="104">
        <v>12</v>
      </c>
      <c r="F253" s="104">
        <v>55.918999999999997</v>
      </c>
      <c r="G253" s="19">
        <f t="shared" si="31"/>
        <v>671.03</v>
      </c>
      <c r="H253" s="22">
        <f t="shared" si="32"/>
        <v>805.24</v>
      </c>
      <c r="I253" s="40">
        <f t="shared" si="33"/>
        <v>805.24</v>
      </c>
      <c r="J253" s="53"/>
      <c r="K253" s="53"/>
      <c r="L253" s="63"/>
    </row>
    <row r="254" spans="1:12" ht="42.75" x14ac:dyDescent="0.25">
      <c r="A254" s="74">
        <v>161</v>
      </c>
      <c r="B254" s="75" t="s">
        <v>262</v>
      </c>
      <c r="C254" s="18" t="s">
        <v>12</v>
      </c>
      <c r="D254" s="39" t="s">
        <v>22</v>
      </c>
      <c r="E254" s="104">
        <v>2</v>
      </c>
      <c r="F254" s="104">
        <v>90.600999999999999</v>
      </c>
      <c r="G254" s="19">
        <f t="shared" si="31"/>
        <v>181.2</v>
      </c>
      <c r="H254" s="22">
        <f t="shared" si="32"/>
        <v>217.44</v>
      </c>
      <c r="I254" s="40">
        <f t="shared" si="33"/>
        <v>217.44</v>
      </c>
      <c r="J254" s="53"/>
      <c r="K254" s="53"/>
      <c r="L254" s="63"/>
    </row>
    <row r="255" spans="1:12" ht="28.5" x14ac:dyDescent="0.25">
      <c r="A255" s="74">
        <v>162</v>
      </c>
      <c r="B255" s="75" t="s">
        <v>263</v>
      </c>
      <c r="C255" s="18" t="s">
        <v>12</v>
      </c>
      <c r="D255" s="39" t="s">
        <v>22</v>
      </c>
      <c r="E255" s="104">
        <v>1</v>
      </c>
      <c r="F255" s="104">
        <v>288.11399999999998</v>
      </c>
      <c r="G255" s="19">
        <f t="shared" si="31"/>
        <v>288.11</v>
      </c>
      <c r="H255" s="22">
        <f t="shared" si="32"/>
        <v>345.73</v>
      </c>
      <c r="I255" s="40">
        <f t="shared" si="33"/>
        <v>345.73</v>
      </c>
      <c r="J255" s="53"/>
      <c r="K255" s="53"/>
      <c r="L255" s="63"/>
    </row>
    <row r="256" spans="1:12" ht="57" x14ac:dyDescent="0.25">
      <c r="A256" s="74">
        <v>163</v>
      </c>
      <c r="B256" s="75" t="s">
        <v>264</v>
      </c>
      <c r="C256" s="18" t="s">
        <v>12</v>
      </c>
      <c r="D256" s="39" t="s">
        <v>22</v>
      </c>
      <c r="E256" s="104">
        <v>3</v>
      </c>
      <c r="F256" s="104">
        <v>60.374000000000002</v>
      </c>
      <c r="G256" s="19">
        <f t="shared" si="31"/>
        <v>181.12</v>
      </c>
      <c r="H256" s="22">
        <f t="shared" si="32"/>
        <v>217.34</v>
      </c>
      <c r="I256" s="40">
        <f t="shared" si="33"/>
        <v>217.34</v>
      </c>
      <c r="J256" s="53"/>
      <c r="K256" s="53"/>
      <c r="L256" s="63"/>
    </row>
    <row r="257" spans="1:12" ht="57" x14ac:dyDescent="0.25">
      <c r="A257" s="74">
        <v>164</v>
      </c>
      <c r="B257" s="75" t="s">
        <v>265</v>
      </c>
      <c r="C257" s="18" t="s">
        <v>12</v>
      </c>
      <c r="D257" s="39" t="s">
        <v>22</v>
      </c>
      <c r="E257" s="104">
        <v>1</v>
      </c>
      <c r="F257" s="104">
        <v>55.412999999999997</v>
      </c>
      <c r="G257" s="19">
        <f t="shared" si="31"/>
        <v>55.41</v>
      </c>
      <c r="H257" s="22">
        <f t="shared" si="32"/>
        <v>66.489999999999995</v>
      </c>
      <c r="I257" s="40">
        <f t="shared" si="33"/>
        <v>66.489999999999995</v>
      </c>
      <c r="J257" s="53"/>
      <c r="K257" s="53"/>
      <c r="L257" s="63"/>
    </row>
    <row r="258" spans="1:12" ht="57" x14ac:dyDescent="0.25">
      <c r="A258" s="74">
        <v>165</v>
      </c>
      <c r="B258" s="75" t="s">
        <v>266</v>
      </c>
      <c r="C258" s="18" t="s">
        <v>12</v>
      </c>
      <c r="D258" s="39" t="s">
        <v>22</v>
      </c>
      <c r="E258" s="104">
        <v>2</v>
      </c>
      <c r="F258" s="104">
        <v>50.404000000000003</v>
      </c>
      <c r="G258" s="19">
        <f t="shared" si="31"/>
        <v>100.81</v>
      </c>
      <c r="H258" s="22">
        <f t="shared" si="32"/>
        <v>120.97</v>
      </c>
      <c r="I258" s="40">
        <f t="shared" si="33"/>
        <v>120.97</v>
      </c>
      <c r="J258" s="53"/>
      <c r="K258" s="53"/>
      <c r="L258" s="63"/>
    </row>
    <row r="259" spans="1:12" ht="57" x14ac:dyDescent="0.25">
      <c r="A259" s="74">
        <v>166</v>
      </c>
      <c r="B259" s="75" t="s">
        <v>267</v>
      </c>
      <c r="C259" s="18" t="s">
        <v>12</v>
      </c>
      <c r="D259" s="39" t="s">
        <v>22</v>
      </c>
      <c r="E259" s="104">
        <v>2</v>
      </c>
      <c r="F259" s="104">
        <v>45.442999999999998</v>
      </c>
      <c r="G259" s="19">
        <f t="shared" si="31"/>
        <v>90.89</v>
      </c>
      <c r="H259" s="22">
        <f t="shared" si="32"/>
        <v>109.07</v>
      </c>
      <c r="I259" s="40">
        <f t="shared" si="33"/>
        <v>109.07</v>
      </c>
      <c r="J259" s="53"/>
      <c r="K259" s="53"/>
      <c r="L259" s="63"/>
    </row>
    <row r="260" spans="1:12" ht="57" x14ac:dyDescent="0.25">
      <c r="A260" s="74">
        <v>167</v>
      </c>
      <c r="B260" s="75" t="s">
        <v>268</v>
      </c>
      <c r="C260" s="18" t="s">
        <v>12</v>
      </c>
      <c r="D260" s="39" t="s">
        <v>22</v>
      </c>
      <c r="E260" s="104">
        <v>4</v>
      </c>
      <c r="F260" s="104">
        <v>130.494</v>
      </c>
      <c r="G260" s="19">
        <f t="shared" si="31"/>
        <v>521.98</v>
      </c>
      <c r="H260" s="22">
        <f t="shared" si="32"/>
        <v>626.38</v>
      </c>
      <c r="I260" s="40">
        <f t="shared" si="33"/>
        <v>626.38</v>
      </c>
      <c r="J260" s="53"/>
      <c r="K260" s="53"/>
      <c r="L260" s="63"/>
    </row>
    <row r="261" spans="1:12" ht="57" x14ac:dyDescent="0.25">
      <c r="A261" s="74">
        <v>168</v>
      </c>
      <c r="B261" s="75" t="s">
        <v>269</v>
      </c>
      <c r="C261" s="18" t="s">
        <v>12</v>
      </c>
      <c r="D261" s="39" t="s">
        <v>22</v>
      </c>
      <c r="E261" s="104">
        <v>10</v>
      </c>
      <c r="F261" s="104">
        <v>103.95</v>
      </c>
      <c r="G261" s="19">
        <f t="shared" si="31"/>
        <v>1039.5</v>
      </c>
      <c r="H261" s="22">
        <f t="shared" si="32"/>
        <v>1247.4000000000001</v>
      </c>
      <c r="I261" s="40">
        <f t="shared" si="33"/>
        <v>1247.4000000000001</v>
      </c>
      <c r="J261" s="53"/>
      <c r="K261" s="53"/>
      <c r="L261" s="63"/>
    </row>
    <row r="262" spans="1:12" ht="57" x14ac:dyDescent="0.25">
      <c r="A262" s="74">
        <v>169</v>
      </c>
      <c r="B262" s="75" t="s">
        <v>270</v>
      </c>
      <c r="C262" s="18" t="s">
        <v>12</v>
      </c>
      <c r="D262" s="39" t="s">
        <v>22</v>
      </c>
      <c r="E262" s="104">
        <v>7</v>
      </c>
      <c r="F262" s="104">
        <v>95.043000000000006</v>
      </c>
      <c r="G262" s="19">
        <f t="shared" si="31"/>
        <v>665.3</v>
      </c>
      <c r="H262" s="22">
        <f t="shared" si="32"/>
        <v>798.36</v>
      </c>
      <c r="I262" s="40">
        <f t="shared" si="33"/>
        <v>798.36</v>
      </c>
      <c r="J262" s="53"/>
      <c r="K262" s="53"/>
      <c r="L262" s="63"/>
    </row>
    <row r="263" spans="1:12" ht="57" x14ac:dyDescent="0.25">
      <c r="A263" s="74">
        <v>170</v>
      </c>
      <c r="B263" s="75" t="s">
        <v>271</v>
      </c>
      <c r="C263" s="18" t="s">
        <v>12</v>
      </c>
      <c r="D263" s="39" t="s">
        <v>22</v>
      </c>
      <c r="E263" s="104">
        <v>3</v>
      </c>
      <c r="F263" s="104">
        <v>158.97900000000001</v>
      </c>
      <c r="G263" s="19">
        <f t="shared" ref="G263:G291" si="34">ROUND(E263*F263,2)</f>
        <v>476.94</v>
      </c>
      <c r="H263" s="22">
        <f t="shared" ref="H263:H291" si="35">ROUND(G263*1.2,2)</f>
        <v>572.33000000000004</v>
      </c>
      <c r="I263" s="40">
        <f t="shared" ref="I263:I291" si="36">ROUND((G263*20/100+G263)*(1-($C$11)),2)</f>
        <v>572.33000000000004</v>
      </c>
      <c r="J263" s="53"/>
      <c r="K263" s="53"/>
      <c r="L263" s="63"/>
    </row>
    <row r="264" spans="1:12" ht="57" x14ac:dyDescent="0.25">
      <c r="A264" s="74">
        <v>171</v>
      </c>
      <c r="B264" s="75" t="s">
        <v>272</v>
      </c>
      <c r="C264" s="18" t="s">
        <v>12</v>
      </c>
      <c r="D264" s="39" t="s">
        <v>22</v>
      </c>
      <c r="E264" s="104">
        <v>3</v>
      </c>
      <c r="F264" s="104">
        <v>68.546000000000006</v>
      </c>
      <c r="G264" s="19">
        <f t="shared" si="34"/>
        <v>205.64</v>
      </c>
      <c r="H264" s="22">
        <f t="shared" si="35"/>
        <v>246.77</v>
      </c>
      <c r="I264" s="40">
        <f t="shared" si="36"/>
        <v>246.77</v>
      </c>
      <c r="J264" s="53"/>
      <c r="K264" s="53"/>
      <c r="L264" s="63"/>
    </row>
    <row r="265" spans="1:12" ht="57" x14ac:dyDescent="0.25">
      <c r="A265" s="74">
        <v>172</v>
      </c>
      <c r="B265" s="75" t="s">
        <v>273</v>
      </c>
      <c r="C265" s="18" t="s">
        <v>12</v>
      </c>
      <c r="D265" s="39" t="s">
        <v>22</v>
      </c>
      <c r="E265" s="104">
        <v>10</v>
      </c>
      <c r="F265" s="104">
        <v>86.271000000000001</v>
      </c>
      <c r="G265" s="19">
        <f t="shared" si="34"/>
        <v>862.71</v>
      </c>
      <c r="H265" s="22">
        <f t="shared" si="35"/>
        <v>1035.25</v>
      </c>
      <c r="I265" s="40">
        <f t="shared" si="36"/>
        <v>1035.25</v>
      </c>
      <c r="J265" s="53"/>
      <c r="K265" s="53"/>
      <c r="L265" s="63"/>
    </row>
    <row r="266" spans="1:12" ht="57" x14ac:dyDescent="0.25">
      <c r="A266" s="74">
        <v>173</v>
      </c>
      <c r="B266" s="75" t="s">
        <v>274</v>
      </c>
      <c r="C266" s="18" t="s">
        <v>12</v>
      </c>
      <c r="D266" s="39" t="s">
        <v>22</v>
      </c>
      <c r="E266" s="104">
        <v>1</v>
      </c>
      <c r="F266" s="104">
        <v>142.125</v>
      </c>
      <c r="G266" s="19">
        <f t="shared" si="34"/>
        <v>142.13</v>
      </c>
      <c r="H266" s="22">
        <f t="shared" si="35"/>
        <v>170.56</v>
      </c>
      <c r="I266" s="40">
        <f t="shared" si="36"/>
        <v>170.56</v>
      </c>
      <c r="J266" s="53"/>
      <c r="K266" s="53"/>
      <c r="L266" s="63"/>
    </row>
    <row r="267" spans="1:12" ht="57" x14ac:dyDescent="0.25">
      <c r="A267" s="74">
        <v>174</v>
      </c>
      <c r="B267" s="75" t="s">
        <v>275</v>
      </c>
      <c r="C267" s="18" t="s">
        <v>12</v>
      </c>
      <c r="D267" s="39" t="s">
        <v>22</v>
      </c>
      <c r="E267" s="104">
        <v>3</v>
      </c>
      <c r="F267" s="104">
        <v>112.768</v>
      </c>
      <c r="G267" s="19">
        <f t="shared" si="34"/>
        <v>338.3</v>
      </c>
      <c r="H267" s="22">
        <f t="shared" si="35"/>
        <v>405.96</v>
      </c>
      <c r="I267" s="40">
        <f t="shared" si="36"/>
        <v>405.96</v>
      </c>
      <c r="J267" s="53"/>
      <c r="K267" s="53"/>
      <c r="L267" s="63"/>
    </row>
    <row r="268" spans="1:12" ht="28.5" x14ac:dyDescent="0.25">
      <c r="A268" s="74">
        <v>175</v>
      </c>
      <c r="B268" s="75" t="s">
        <v>276</v>
      </c>
      <c r="C268" s="18" t="s">
        <v>12</v>
      </c>
      <c r="D268" s="39" t="s">
        <v>71</v>
      </c>
      <c r="E268" s="104">
        <v>69.39</v>
      </c>
      <c r="F268" s="104">
        <v>0.82599999999999996</v>
      </c>
      <c r="G268" s="19">
        <f t="shared" si="34"/>
        <v>57.32</v>
      </c>
      <c r="H268" s="22">
        <f t="shared" si="35"/>
        <v>68.78</v>
      </c>
      <c r="I268" s="40">
        <f t="shared" si="36"/>
        <v>68.78</v>
      </c>
      <c r="J268" s="53"/>
      <c r="K268" s="53"/>
      <c r="L268" s="63"/>
    </row>
    <row r="269" spans="1:12" ht="42.75" x14ac:dyDescent="0.25">
      <c r="A269" s="74">
        <v>176</v>
      </c>
      <c r="B269" s="75" t="s">
        <v>277</v>
      </c>
      <c r="C269" s="18" t="s">
        <v>12</v>
      </c>
      <c r="D269" s="39" t="s">
        <v>22</v>
      </c>
      <c r="E269" s="104">
        <v>4</v>
      </c>
      <c r="F269" s="104">
        <v>16.088999999999999</v>
      </c>
      <c r="G269" s="19">
        <f t="shared" si="34"/>
        <v>64.36</v>
      </c>
      <c r="H269" s="22">
        <f t="shared" si="35"/>
        <v>77.23</v>
      </c>
      <c r="I269" s="40">
        <f t="shared" si="36"/>
        <v>77.23</v>
      </c>
      <c r="J269" s="53"/>
      <c r="K269" s="53"/>
      <c r="L269" s="63"/>
    </row>
    <row r="270" spans="1:12" ht="42.75" x14ac:dyDescent="0.25">
      <c r="A270" s="74">
        <v>177</v>
      </c>
      <c r="B270" s="75" t="s">
        <v>278</v>
      </c>
      <c r="C270" s="18" t="s">
        <v>12</v>
      </c>
      <c r="D270" s="39" t="s">
        <v>22</v>
      </c>
      <c r="E270" s="104">
        <v>4</v>
      </c>
      <c r="F270" s="104">
        <v>16.088999999999999</v>
      </c>
      <c r="G270" s="19">
        <f t="shared" si="34"/>
        <v>64.36</v>
      </c>
      <c r="H270" s="22">
        <f t="shared" si="35"/>
        <v>77.23</v>
      </c>
      <c r="I270" s="40">
        <f t="shared" si="36"/>
        <v>77.23</v>
      </c>
      <c r="J270" s="53"/>
      <c r="K270" s="53"/>
      <c r="L270" s="63"/>
    </row>
    <row r="271" spans="1:12" ht="42.75" x14ac:dyDescent="0.25">
      <c r="A271" s="74">
        <v>178</v>
      </c>
      <c r="B271" s="75" t="s">
        <v>279</v>
      </c>
      <c r="C271" s="18" t="s">
        <v>12</v>
      </c>
      <c r="D271" s="39" t="s">
        <v>22</v>
      </c>
      <c r="E271" s="104">
        <v>3</v>
      </c>
      <c r="F271" s="104">
        <v>16.088999999999999</v>
      </c>
      <c r="G271" s="19">
        <f t="shared" si="34"/>
        <v>48.27</v>
      </c>
      <c r="H271" s="22">
        <f t="shared" si="35"/>
        <v>57.92</v>
      </c>
      <c r="I271" s="40">
        <f t="shared" si="36"/>
        <v>57.92</v>
      </c>
      <c r="J271" s="53"/>
      <c r="K271" s="53"/>
      <c r="L271" s="63"/>
    </row>
    <row r="272" spans="1:12" ht="42.75" x14ac:dyDescent="0.25">
      <c r="A272" s="74">
        <v>179</v>
      </c>
      <c r="B272" s="75" t="s">
        <v>280</v>
      </c>
      <c r="C272" s="18" t="s">
        <v>12</v>
      </c>
      <c r="D272" s="39" t="s">
        <v>22</v>
      </c>
      <c r="E272" s="104">
        <v>27</v>
      </c>
      <c r="F272" s="104">
        <v>18.850000000000001</v>
      </c>
      <c r="G272" s="19">
        <f t="shared" si="34"/>
        <v>508.95</v>
      </c>
      <c r="H272" s="22">
        <f t="shared" si="35"/>
        <v>610.74</v>
      </c>
      <c r="I272" s="40">
        <f t="shared" si="36"/>
        <v>610.74</v>
      </c>
      <c r="J272" s="53"/>
      <c r="K272" s="53"/>
      <c r="L272" s="63"/>
    </row>
    <row r="273" spans="1:12" ht="42.75" x14ac:dyDescent="0.25">
      <c r="A273" s="74">
        <v>180</v>
      </c>
      <c r="B273" s="75" t="s">
        <v>281</v>
      </c>
      <c r="C273" s="18" t="s">
        <v>12</v>
      </c>
      <c r="D273" s="39" t="s">
        <v>22</v>
      </c>
      <c r="E273" s="104">
        <v>3</v>
      </c>
      <c r="F273" s="104">
        <v>18.850000000000001</v>
      </c>
      <c r="G273" s="19">
        <f t="shared" si="34"/>
        <v>56.55</v>
      </c>
      <c r="H273" s="22">
        <f t="shared" si="35"/>
        <v>67.86</v>
      </c>
      <c r="I273" s="40">
        <f t="shared" si="36"/>
        <v>67.86</v>
      </c>
      <c r="J273" s="53"/>
      <c r="K273" s="53"/>
      <c r="L273" s="63"/>
    </row>
    <row r="274" spans="1:12" ht="42.75" x14ac:dyDescent="0.25">
      <c r="A274" s="74">
        <v>181</v>
      </c>
      <c r="B274" s="75" t="s">
        <v>282</v>
      </c>
      <c r="C274" s="18" t="s">
        <v>12</v>
      </c>
      <c r="D274" s="39" t="s">
        <v>22</v>
      </c>
      <c r="E274" s="104">
        <v>4</v>
      </c>
      <c r="F274" s="104">
        <v>18.850000000000001</v>
      </c>
      <c r="G274" s="19">
        <f t="shared" si="34"/>
        <v>75.400000000000006</v>
      </c>
      <c r="H274" s="22">
        <f t="shared" si="35"/>
        <v>90.48</v>
      </c>
      <c r="I274" s="40">
        <f t="shared" si="36"/>
        <v>90.48</v>
      </c>
      <c r="J274" s="53"/>
      <c r="K274" s="53"/>
      <c r="L274" s="63"/>
    </row>
    <row r="275" spans="1:12" ht="42.75" x14ac:dyDescent="0.25">
      <c r="A275" s="74">
        <v>182</v>
      </c>
      <c r="B275" s="75" t="s">
        <v>283</v>
      </c>
      <c r="C275" s="18" t="s">
        <v>12</v>
      </c>
      <c r="D275" s="39" t="s">
        <v>22</v>
      </c>
      <c r="E275" s="104">
        <v>8</v>
      </c>
      <c r="F275" s="104">
        <v>2.7109999999999999</v>
      </c>
      <c r="G275" s="19">
        <f t="shared" si="34"/>
        <v>21.69</v>
      </c>
      <c r="H275" s="22">
        <f t="shared" si="35"/>
        <v>26.03</v>
      </c>
      <c r="I275" s="40">
        <f t="shared" si="36"/>
        <v>26.03</v>
      </c>
      <c r="J275" s="53"/>
      <c r="K275" s="53"/>
      <c r="L275" s="63"/>
    </row>
    <row r="276" spans="1:12" ht="42.75" x14ac:dyDescent="0.25">
      <c r="A276" s="74">
        <v>183</v>
      </c>
      <c r="B276" s="75" t="s">
        <v>284</v>
      </c>
      <c r="C276" s="18" t="s">
        <v>12</v>
      </c>
      <c r="D276" s="39" t="s">
        <v>22</v>
      </c>
      <c r="E276" s="104">
        <v>37</v>
      </c>
      <c r="F276" s="104">
        <v>5.266</v>
      </c>
      <c r="G276" s="19">
        <f t="shared" si="34"/>
        <v>194.84</v>
      </c>
      <c r="H276" s="22">
        <f t="shared" si="35"/>
        <v>233.81</v>
      </c>
      <c r="I276" s="40">
        <f t="shared" si="36"/>
        <v>233.81</v>
      </c>
      <c r="J276" s="53"/>
      <c r="K276" s="53"/>
      <c r="L276" s="63"/>
    </row>
    <row r="277" spans="1:12" ht="57" x14ac:dyDescent="0.25">
      <c r="A277" s="74">
        <v>184</v>
      </c>
      <c r="B277" s="75" t="s">
        <v>285</v>
      </c>
      <c r="C277" s="18" t="s">
        <v>12</v>
      </c>
      <c r="D277" s="39" t="s">
        <v>71</v>
      </c>
      <c r="E277" s="104">
        <v>180</v>
      </c>
      <c r="F277" s="104">
        <v>0.313</v>
      </c>
      <c r="G277" s="19">
        <f t="shared" si="34"/>
        <v>56.34</v>
      </c>
      <c r="H277" s="22">
        <f t="shared" si="35"/>
        <v>67.61</v>
      </c>
      <c r="I277" s="40">
        <f t="shared" si="36"/>
        <v>67.61</v>
      </c>
      <c r="J277" s="53"/>
      <c r="K277" s="53"/>
      <c r="L277" s="63"/>
    </row>
    <row r="278" spans="1:12" ht="42.75" x14ac:dyDescent="0.25">
      <c r="A278" s="74">
        <v>185</v>
      </c>
      <c r="B278" s="75" t="s">
        <v>286</v>
      </c>
      <c r="C278" s="18" t="s">
        <v>12</v>
      </c>
      <c r="D278" s="39" t="s">
        <v>71</v>
      </c>
      <c r="E278" s="104">
        <v>180</v>
      </c>
      <c r="F278" s="104">
        <v>0.52600000000000002</v>
      </c>
      <c r="G278" s="19">
        <f t="shared" si="34"/>
        <v>94.68</v>
      </c>
      <c r="H278" s="22">
        <f t="shared" si="35"/>
        <v>113.62</v>
      </c>
      <c r="I278" s="40">
        <f t="shared" si="36"/>
        <v>113.62</v>
      </c>
      <c r="J278" s="53"/>
      <c r="K278" s="53"/>
      <c r="L278" s="63"/>
    </row>
    <row r="279" spans="1:12" ht="42.75" x14ac:dyDescent="0.25">
      <c r="A279" s="74">
        <v>186</v>
      </c>
      <c r="B279" s="75" t="s">
        <v>287</v>
      </c>
      <c r="C279" s="18" t="s">
        <v>12</v>
      </c>
      <c r="D279" s="39" t="s">
        <v>75</v>
      </c>
      <c r="E279" s="104">
        <v>0.22</v>
      </c>
      <c r="F279" s="104">
        <v>29.666</v>
      </c>
      <c r="G279" s="19">
        <f t="shared" si="34"/>
        <v>6.53</v>
      </c>
      <c r="H279" s="22">
        <f t="shared" si="35"/>
        <v>7.84</v>
      </c>
      <c r="I279" s="40">
        <f t="shared" si="36"/>
        <v>7.84</v>
      </c>
      <c r="J279" s="53"/>
      <c r="K279" s="53"/>
      <c r="L279" s="63"/>
    </row>
    <row r="280" spans="1:12" ht="28.5" x14ac:dyDescent="0.25">
      <c r="A280" s="74">
        <v>187</v>
      </c>
      <c r="B280" s="75" t="s">
        <v>288</v>
      </c>
      <c r="C280" s="18" t="s">
        <v>12</v>
      </c>
      <c r="D280" s="39" t="s">
        <v>75</v>
      </c>
      <c r="E280" s="104">
        <v>0.34700000000000003</v>
      </c>
      <c r="F280" s="104">
        <v>29.678999999999998</v>
      </c>
      <c r="G280" s="99">
        <f t="shared" si="34"/>
        <v>10.3</v>
      </c>
      <c r="H280" s="100">
        <f t="shared" si="35"/>
        <v>12.36</v>
      </c>
      <c r="I280" s="98">
        <f t="shared" si="36"/>
        <v>12.36</v>
      </c>
      <c r="J280" s="53"/>
      <c r="K280" s="53"/>
      <c r="L280" s="63"/>
    </row>
    <row r="281" spans="1:12" ht="42.75" x14ac:dyDescent="0.25">
      <c r="A281" s="74">
        <v>188</v>
      </c>
      <c r="B281" s="75" t="s">
        <v>289</v>
      </c>
      <c r="C281" s="18" t="s">
        <v>12</v>
      </c>
      <c r="D281" s="39" t="s">
        <v>75</v>
      </c>
      <c r="E281" s="104">
        <v>0.34700000000000003</v>
      </c>
      <c r="F281" s="104">
        <v>14.618</v>
      </c>
      <c r="G281" s="19">
        <f t="shared" si="34"/>
        <v>5.07</v>
      </c>
      <c r="H281" s="22">
        <f t="shared" si="35"/>
        <v>6.08</v>
      </c>
      <c r="I281" s="40">
        <f t="shared" si="36"/>
        <v>6.08</v>
      </c>
      <c r="J281" s="53"/>
      <c r="K281" s="53"/>
      <c r="L281" s="63"/>
    </row>
    <row r="282" spans="1:12" ht="57" x14ac:dyDescent="0.25">
      <c r="A282" s="74">
        <v>189</v>
      </c>
      <c r="B282" s="75" t="s">
        <v>290</v>
      </c>
      <c r="C282" s="18" t="s">
        <v>12</v>
      </c>
      <c r="D282" s="39" t="s">
        <v>125</v>
      </c>
      <c r="E282" s="104">
        <v>35</v>
      </c>
      <c r="F282" s="104">
        <v>1.256</v>
      </c>
      <c r="G282" s="19">
        <f t="shared" si="34"/>
        <v>43.96</v>
      </c>
      <c r="H282" s="22">
        <f t="shared" si="35"/>
        <v>52.75</v>
      </c>
      <c r="I282" s="40">
        <f t="shared" si="36"/>
        <v>52.75</v>
      </c>
      <c r="J282" s="53"/>
      <c r="K282" s="53"/>
      <c r="L282" s="63"/>
    </row>
    <row r="283" spans="1:12" ht="57" x14ac:dyDescent="0.25">
      <c r="A283" s="74">
        <v>190</v>
      </c>
      <c r="B283" s="75" t="s">
        <v>291</v>
      </c>
      <c r="C283" s="18" t="s">
        <v>12</v>
      </c>
      <c r="D283" s="39" t="s">
        <v>125</v>
      </c>
      <c r="E283" s="104">
        <v>398</v>
      </c>
      <c r="F283" s="104">
        <v>1.7</v>
      </c>
      <c r="G283" s="19">
        <f t="shared" si="34"/>
        <v>676.6</v>
      </c>
      <c r="H283" s="22">
        <f t="shared" si="35"/>
        <v>811.92</v>
      </c>
      <c r="I283" s="40">
        <f t="shared" si="36"/>
        <v>811.92</v>
      </c>
      <c r="J283" s="53"/>
      <c r="K283" s="53"/>
      <c r="L283" s="63"/>
    </row>
    <row r="284" spans="1:12" x14ac:dyDescent="0.25">
      <c r="A284" s="74">
        <v>191</v>
      </c>
      <c r="B284" s="75" t="s">
        <v>292</v>
      </c>
      <c r="C284" s="18" t="s">
        <v>12</v>
      </c>
      <c r="D284" s="39" t="s">
        <v>125</v>
      </c>
      <c r="E284" s="104">
        <v>145</v>
      </c>
      <c r="F284" s="104">
        <v>0.59599999999999997</v>
      </c>
      <c r="G284" s="19">
        <f t="shared" si="34"/>
        <v>86.42</v>
      </c>
      <c r="H284" s="22">
        <f t="shared" si="35"/>
        <v>103.7</v>
      </c>
      <c r="I284" s="40">
        <f t="shared" si="36"/>
        <v>103.7</v>
      </c>
      <c r="J284" s="53"/>
      <c r="K284" s="53"/>
      <c r="L284" s="63"/>
    </row>
    <row r="285" spans="1:12" x14ac:dyDescent="0.25">
      <c r="A285" s="74">
        <v>192</v>
      </c>
      <c r="B285" s="75" t="s">
        <v>293</v>
      </c>
      <c r="C285" s="18" t="s">
        <v>12</v>
      </c>
      <c r="D285" s="39" t="s">
        <v>125</v>
      </c>
      <c r="E285" s="104">
        <v>45</v>
      </c>
      <c r="F285" s="104">
        <v>0.67900000000000005</v>
      </c>
      <c r="G285" s="19">
        <f t="shared" si="34"/>
        <v>30.56</v>
      </c>
      <c r="H285" s="22">
        <f t="shared" si="35"/>
        <v>36.67</v>
      </c>
      <c r="I285" s="40">
        <f t="shared" si="36"/>
        <v>36.67</v>
      </c>
      <c r="J285" s="53"/>
      <c r="K285" s="53"/>
      <c r="L285" s="63"/>
    </row>
    <row r="286" spans="1:12" x14ac:dyDescent="0.25">
      <c r="A286" s="74">
        <v>193</v>
      </c>
      <c r="B286" s="75" t="s">
        <v>294</v>
      </c>
      <c r="C286" s="18" t="s">
        <v>12</v>
      </c>
      <c r="D286" s="39" t="s">
        <v>125</v>
      </c>
      <c r="E286" s="104">
        <v>82</v>
      </c>
      <c r="F286" s="104">
        <v>0.74399999999999999</v>
      </c>
      <c r="G286" s="19">
        <f t="shared" si="34"/>
        <v>61.01</v>
      </c>
      <c r="H286" s="22">
        <f t="shared" si="35"/>
        <v>73.209999999999994</v>
      </c>
      <c r="I286" s="40">
        <f t="shared" si="36"/>
        <v>73.209999999999994</v>
      </c>
      <c r="J286" s="53"/>
      <c r="K286" s="53"/>
      <c r="L286" s="63"/>
    </row>
    <row r="287" spans="1:12" x14ac:dyDescent="0.25">
      <c r="A287" s="74">
        <v>194</v>
      </c>
      <c r="B287" s="75" t="s">
        <v>295</v>
      </c>
      <c r="C287" s="18" t="s">
        <v>12</v>
      </c>
      <c r="D287" s="39" t="s">
        <v>125</v>
      </c>
      <c r="E287" s="104">
        <v>198</v>
      </c>
      <c r="F287" s="104">
        <v>0.83</v>
      </c>
      <c r="G287" s="19">
        <f t="shared" si="34"/>
        <v>164.34</v>
      </c>
      <c r="H287" s="22">
        <f t="shared" si="35"/>
        <v>197.21</v>
      </c>
      <c r="I287" s="40">
        <f t="shared" si="36"/>
        <v>197.21</v>
      </c>
      <c r="J287" s="53"/>
      <c r="K287" s="53"/>
      <c r="L287" s="63"/>
    </row>
    <row r="288" spans="1:12" x14ac:dyDescent="0.25">
      <c r="A288" s="74">
        <v>195</v>
      </c>
      <c r="B288" s="75" t="s">
        <v>296</v>
      </c>
      <c r="C288" s="18" t="s">
        <v>12</v>
      </c>
      <c r="D288" s="39" t="s">
        <v>125</v>
      </c>
      <c r="E288" s="104">
        <v>16</v>
      </c>
      <c r="F288" s="104">
        <v>1.1850000000000001</v>
      </c>
      <c r="G288" s="19">
        <f t="shared" si="34"/>
        <v>18.96</v>
      </c>
      <c r="H288" s="22">
        <f t="shared" si="35"/>
        <v>22.75</v>
      </c>
      <c r="I288" s="40">
        <f t="shared" si="36"/>
        <v>22.75</v>
      </c>
      <c r="J288" s="53"/>
      <c r="K288" s="53"/>
      <c r="L288" s="63"/>
    </row>
    <row r="289" spans="1:27" ht="28.5" x14ac:dyDescent="0.25">
      <c r="A289" s="74">
        <v>196</v>
      </c>
      <c r="B289" s="75" t="s">
        <v>297</v>
      </c>
      <c r="C289" s="18" t="s">
        <v>12</v>
      </c>
      <c r="D289" s="39" t="s">
        <v>125</v>
      </c>
      <c r="E289" s="104">
        <v>486</v>
      </c>
      <c r="F289" s="104">
        <v>1.34</v>
      </c>
      <c r="G289" s="19">
        <f t="shared" si="34"/>
        <v>651.24</v>
      </c>
      <c r="H289" s="22">
        <f t="shared" si="35"/>
        <v>781.49</v>
      </c>
      <c r="I289" s="40">
        <f t="shared" si="36"/>
        <v>781.49</v>
      </c>
      <c r="J289" s="53"/>
      <c r="K289" s="53"/>
      <c r="L289" s="63"/>
    </row>
    <row r="290" spans="1:27" ht="28.5" x14ac:dyDescent="0.25">
      <c r="A290" s="74">
        <v>197</v>
      </c>
      <c r="B290" s="75" t="s">
        <v>298</v>
      </c>
      <c r="C290" s="18" t="s">
        <v>12</v>
      </c>
      <c r="D290" s="39" t="s">
        <v>125</v>
      </c>
      <c r="E290" s="104">
        <v>16</v>
      </c>
      <c r="F290" s="104">
        <v>1.595</v>
      </c>
      <c r="G290" s="19">
        <f t="shared" si="34"/>
        <v>25.52</v>
      </c>
      <c r="H290" s="22">
        <f t="shared" si="35"/>
        <v>30.62</v>
      </c>
      <c r="I290" s="40">
        <f t="shared" si="36"/>
        <v>30.62</v>
      </c>
      <c r="J290" s="53"/>
      <c r="K290" s="53"/>
      <c r="L290" s="63"/>
    </row>
    <row r="291" spans="1:27" x14ac:dyDescent="0.25">
      <c r="A291" s="74">
        <v>198</v>
      </c>
      <c r="B291" s="75" t="s">
        <v>299</v>
      </c>
      <c r="C291" s="18" t="s">
        <v>12</v>
      </c>
      <c r="D291" s="39" t="s">
        <v>147</v>
      </c>
      <c r="E291" s="104">
        <v>24</v>
      </c>
      <c r="F291" s="104">
        <v>18.920999999999999</v>
      </c>
      <c r="G291" s="19">
        <f t="shared" si="34"/>
        <v>454.1</v>
      </c>
      <c r="H291" s="22">
        <f t="shared" si="35"/>
        <v>544.91999999999996</v>
      </c>
      <c r="I291" s="40">
        <f t="shared" si="36"/>
        <v>544.91999999999996</v>
      </c>
      <c r="J291" s="53"/>
      <c r="K291" s="53"/>
      <c r="L291" s="63"/>
    </row>
    <row r="292" spans="1:27" x14ac:dyDescent="0.25">
      <c r="A292" s="76"/>
      <c r="B292" s="72" t="s">
        <v>8</v>
      </c>
      <c r="C292" s="18" t="s">
        <v>12</v>
      </c>
      <c r="D292" s="39" t="s">
        <v>22</v>
      </c>
      <c r="E292" s="6">
        <v>1</v>
      </c>
      <c r="F292" s="6">
        <f>G292</f>
        <v>4100</v>
      </c>
      <c r="G292" s="19">
        <f>ROUND(H292/1.2,2)</f>
        <v>4100</v>
      </c>
      <c r="H292" s="22">
        <v>4920</v>
      </c>
      <c r="I292" s="40">
        <v>4917.29</v>
      </c>
      <c r="J292" s="53"/>
      <c r="K292" s="53"/>
      <c r="L292" s="63"/>
    </row>
    <row r="293" spans="1:27" ht="42.75" customHeight="1" x14ac:dyDescent="0.25">
      <c r="A293" s="76"/>
      <c r="B293" s="72" t="s">
        <v>9</v>
      </c>
      <c r="C293" s="18" t="s">
        <v>13</v>
      </c>
      <c r="D293" s="39" t="s">
        <v>304</v>
      </c>
      <c r="E293" s="6">
        <v>1</v>
      </c>
      <c r="F293" s="6">
        <f>G293</f>
        <v>4454.07</v>
      </c>
      <c r="G293" s="19">
        <f>ROUND(H293/1.2,2)</f>
        <v>4454.07</v>
      </c>
      <c r="H293" s="22">
        <v>5344.88</v>
      </c>
      <c r="I293" s="40">
        <v>5344.88</v>
      </c>
      <c r="J293" s="53"/>
      <c r="K293" s="53"/>
      <c r="L293" s="63"/>
      <c r="M293" s="107"/>
      <c r="Y293" s="46"/>
      <c r="AA293" s="47"/>
    </row>
    <row r="294" spans="1:27" x14ac:dyDescent="0.25">
      <c r="A294" s="76"/>
      <c r="B294" s="75" t="s">
        <v>303</v>
      </c>
      <c r="C294" s="18" t="s">
        <v>14</v>
      </c>
      <c r="D294" s="39" t="s">
        <v>22</v>
      </c>
      <c r="E294" s="6">
        <v>1</v>
      </c>
      <c r="F294" s="6">
        <v>2400</v>
      </c>
      <c r="G294" s="19">
        <f t="shared" si="21"/>
        <v>2400</v>
      </c>
      <c r="H294" s="22">
        <f>ROUND(G294,2)</f>
        <v>2400</v>
      </c>
      <c r="I294" s="40">
        <f>ROUND((G294)*(1-($C$11)),2)</f>
        <v>2400</v>
      </c>
      <c r="J294" s="53"/>
      <c r="K294" s="53"/>
      <c r="L294" s="63"/>
    </row>
    <row r="295" spans="1:27" ht="16.5" customHeight="1" thickBot="1" x14ac:dyDescent="0.3">
      <c r="B295" s="118" t="s">
        <v>17</v>
      </c>
      <c r="C295" s="119"/>
      <c r="D295" s="119"/>
      <c r="E295" s="119"/>
      <c r="F295" s="119"/>
      <c r="G295" s="23">
        <f>SUM(G90:G92,G292:G294)</f>
        <v>82736.329999999987</v>
      </c>
      <c r="H295" s="23">
        <f>SUM(H90:H92,H292:H294)</f>
        <v>98803.6</v>
      </c>
      <c r="I295" s="44">
        <f>SUM(I90:I92,I292:I294)</f>
        <v>97053.2</v>
      </c>
      <c r="J295" s="55"/>
      <c r="K295" s="55"/>
      <c r="L295" s="68"/>
    </row>
    <row r="296" spans="1:27" ht="16.5" thickBot="1" x14ac:dyDescent="0.3">
      <c r="B296" s="116" t="s">
        <v>20</v>
      </c>
      <c r="C296" s="117"/>
      <c r="D296" s="117"/>
      <c r="E296" s="117"/>
      <c r="F296" s="117"/>
      <c r="G296" s="37">
        <f>G58+G65+G87+G295</f>
        <v>200450.12</v>
      </c>
      <c r="H296" s="37">
        <f>H58+H65+H87+H295</f>
        <v>240060.15</v>
      </c>
      <c r="I296" s="37">
        <f>I58+I65+I87+I295</f>
        <v>238309.75</v>
      </c>
      <c r="J296" s="28"/>
      <c r="K296" s="28"/>
      <c r="L296" s="28"/>
    </row>
    <row r="297" spans="1:27" ht="18.75" customHeight="1" thickBot="1" x14ac:dyDescent="0.3">
      <c r="B297" s="27"/>
      <c r="C297" s="27"/>
      <c r="D297" s="27"/>
      <c r="E297" s="27"/>
      <c r="F297" s="27"/>
      <c r="G297" s="28"/>
      <c r="H297" s="28"/>
      <c r="I297" s="28"/>
      <c r="J297" s="28"/>
      <c r="K297" s="28"/>
      <c r="L297" s="28"/>
    </row>
    <row r="298" spans="1:27" s="4" customFormat="1" ht="24" customHeight="1" x14ac:dyDescent="0.25">
      <c r="B298" s="123" t="s">
        <v>7</v>
      </c>
      <c r="C298" s="124"/>
      <c r="D298" s="124"/>
      <c r="E298" s="124"/>
      <c r="F298" s="124"/>
      <c r="G298" s="124"/>
      <c r="H298" s="124"/>
      <c r="I298" s="124"/>
      <c r="J298" s="60"/>
      <c r="K298" s="60"/>
      <c r="L298" s="60"/>
    </row>
    <row r="299" spans="1:27" ht="62.25" customHeight="1" x14ac:dyDescent="0.25">
      <c r="A299" s="78" t="s">
        <v>315</v>
      </c>
      <c r="B299" s="71" t="s">
        <v>3</v>
      </c>
      <c r="C299" s="20" t="s">
        <v>6</v>
      </c>
      <c r="D299" s="20" t="s">
        <v>4</v>
      </c>
      <c r="E299" s="20" t="s">
        <v>5</v>
      </c>
      <c r="F299" s="20" t="s">
        <v>26</v>
      </c>
      <c r="G299" s="111" t="s">
        <v>24</v>
      </c>
      <c r="H299" s="112"/>
      <c r="I299" s="113"/>
      <c r="J299" s="50"/>
      <c r="K299" s="50"/>
      <c r="L299" s="49"/>
    </row>
    <row r="300" spans="1:27" ht="29.25" x14ac:dyDescent="0.25">
      <c r="A300" s="74">
        <v>1</v>
      </c>
      <c r="B300" s="72" t="s">
        <v>348</v>
      </c>
      <c r="C300" s="24" t="s">
        <v>14</v>
      </c>
      <c r="D300" s="25" t="s">
        <v>18</v>
      </c>
      <c r="E300" s="6">
        <v>565</v>
      </c>
      <c r="F300" s="34">
        <v>12</v>
      </c>
      <c r="G300" s="120">
        <f>(E300*F300)*(1-($C$11))</f>
        <v>6780</v>
      </c>
      <c r="H300" s="121"/>
      <c r="I300" s="122"/>
      <c r="J300" s="56"/>
      <c r="K300" s="56"/>
      <c r="L300" s="69"/>
      <c r="M300" s="17"/>
    </row>
    <row r="301" spans="1:27" ht="15.75" thickBot="1" x14ac:dyDescent="0.3">
      <c r="A301" s="74">
        <v>2</v>
      </c>
      <c r="B301" s="73" t="s">
        <v>349</v>
      </c>
      <c r="C301" s="32" t="s">
        <v>14</v>
      </c>
      <c r="D301" s="38" t="s">
        <v>22</v>
      </c>
      <c r="E301" s="33">
        <v>1</v>
      </c>
      <c r="F301" s="35">
        <v>348</v>
      </c>
      <c r="G301" s="120">
        <f>(E301*F301)*(1-($C$11))</f>
        <v>348</v>
      </c>
      <c r="H301" s="121"/>
      <c r="I301" s="122"/>
      <c r="J301" s="57"/>
      <c r="K301" s="57"/>
      <c r="L301" s="70"/>
    </row>
    <row r="302" spans="1:27" ht="16.5" thickBot="1" x14ac:dyDescent="0.3">
      <c r="B302" s="131" t="s">
        <v>21</v>
      </c>
      <c r="C302" s="132"/>
      <c r="D302" s="132"/>
      <c r="E302" s="132"/>
      <c r="F302" s="132"/>
      <c r="G302" s="125">
        <f>SUM(G300:G301)</f>
        <v>7128</v>
      </c>
      <c r="H302" s="126"/>
      <c r="I302" s="127"/>
      <c r="J302" s="28"/>
      <c r="K302" s="28"/>
      <c r="L302" s="28"/>
    </row>
    <row r="303" spans="1:27" ht="19.5" customHeight="1" thickBot="1" x14ac:dyDescent="0.3">
      <c r="B303" s="114" t="s">
        <v>23</v>
      </c>
      <c r="C303" s="115"/>
      <c r="D303" s="115"/>
      <c r="E303" s="115"/>
      <c r="F303" s="115"/>
      <c r="G303" s="31">
        <f>G296+G302</f>
        <v>207578.12</v>
      </c>
      <c r="H303" s="31">
        <f>H296+G302</f>
        <v>247188.15</v>
      </c>
      <c r="I303" s="31">
        <f>I296+G302</f>
        <v>245437.75</v>
      </c>
      <c r="J303" s="52"/>
      <c r="K303" s="52"/>
      <c r="L303" s="52"/>
    </row>
    <row r="304" spans="1:27" x14ac:dyDescent="0.25">
      <c r="B304" s="2"/>
      <c r="C304" s="2"/>
      <c r="D304" s="14"/>
      <c r="E304" s="7"/>
      <c r="F304" s="7"/>
      <c r="G304" s="7"/>
      <c r="H304" s="7"/>
      <c r="I304" s="7"/>
      <c r="J304" s="7"/>
      <c r="K304" s="7"/>
      <c r="L304" s="7"/>
    </row>
    <row r="305" spans="2:12" x14ac:dyDescent="0.25">
      <c r="B305" s="2"/>
      <c r="C305" s="2"/>
      <c r="D305" s="14"/>
      <c r="E305" s="7"/>
      <c r="F305" s="7"/>
      <c r="G305" s="7"/>
      <c r="H305" s="7"/>
      <c r="I305" s="7"/>
      <c r="J305" s="7"/>
      <c r="K305" s="7"/>
      <c r="L305" s="7"/>
    </row>
    <row r="306" spans="2:12" ht="15" customHeight="1" x14ac:dyDescent="0.25"/>
    <row r="307" spans="2:12" x14ac:dyDescent="0.25">
      <c r="B307" s="16"/>
      <c r="C307" s="16"/>
      <c r="D307" s="16"/>
      <c r="E307" s="16"/>
      <c r="F307" s="16"/>
      <c r="G307" s="16"/>
      <c r="H307" s="16"/>
      <c r="I307" s="16"/>
      <c r="J307" s="16"/>
      <c r="K307" s="16"/>
      <c r="L307" s="16"/>
    </row>
    <row r="308" spans="2:12" x14ac:dyDescent="0.25">
      <c r="B308" s="3"/>
      <c r="C308" s="3"/>
      <c r="D308" s="15"/>
      <c r="E308" s="8"/>
      <c r="F308" s="8"/>
      <c r="G308" s="8"/>
      <c r="H308" s="8"/>
      <c r="I308" s="8"/>
      <c r="J308" s="8"/>
      <c r="K308" s="8"/>
      <c r="L308" s="8"/>
    </row>
  </sheetData>
  <sheetProtection formatCells="0" formatColumns="0" autoFilter="0" pivotTables="0"/>
  <protectedRanges>
    <protectedRange sqref="B294" name="Rozsah3"/>
    <protectedRange sqref="E87 F292:F293 E65 E58 E16:F57" name="Rozsah2"/>
    <protectedRange sqref="D65 D87 D16:D58" name="Rozsah1"/>
  </protectedRanges>
  <autoFilter ref="B15:L296"/>
  <mergeCells count="22">
    <mergeCell ref="H1:I2"/>
    <mergeCell ref="B3:L6"/>
    <mergeCell ref="B59:I59"/>
    <mergeCell ref="B13:I13"/>
    <mergeCell ref="B14:I14"/>
    <mergeCell ref="C9:I9"/>
    <mergeCell ref="C10:I10"/>
    <mergeCell ref="B7:L7"/>
    <mergeCell ref="B58:F58"/>
    <mergeCell ref="B65:F65"/>
    <mergeCell ref="B87:F87"/>
    <mergeCell ref="G299:I299"/>
    <mergeCell ref="B303:F303"/>
    <mergeCell ref="B296:F296"/>
    <mergeCell ref="B295:F295"/>
    <mergeCell ref="G301:I301"/>
    <mergeCell ref="B298:I298"/>
    <mergeCell ref="G300:I300"/>
    <mergeCell ref="G302:I302"/>
    <mergeCell ref="B88:I88"/>
    <mergeCell ref="B66:I66"/>
    <mergeCell ref="B302:F302"/>
  </mergeCells>
  <dataValidations disablePrompts="1" xWindow="1350" yWindow="920" count="5">
    <dataValidation allowBlank="1" showInputMessage="1" showErrorMessage="1" prompt="V prípade potreby uveďte ďalšie typy výdavkov" sqref="B294"/>
    <dataValidation allowBlank="1" showInputMessage="1" showErrorMessage="1" prompt="Rešpektujte stanovené finančné limity na stavebný dozor, ktoré sú uvedené v Prílohe č. 2 Príručky k oprávnenosti výdavkov - Finančné a percentuálne limity." sqref="F292"/>
    <dataValidation allowBlank="1" showInputMessage="1" showErrorMessage="1" prompt="Nepovinný, avšak odporúčaný nástroj pre informovanie a komunikáciu. Jedná sa o inzerciu v regionálnom (nie celoštátnom / celoplošnom) denníku (resp. týždenníku, či dvojtýždenníku) zverejnenú v printovej (nie elektronickej) podobe." sqref="B301"/>
    <dataValidation allowBlank="1" showInputMessage="1" showErrorMessage="1" prompt="Rešpektujte stanovené finančné limity na externý manažment projektu, ktoré sú uvedené v Prílohe č. 2 Príručky k oprávnenosti výdavkov - Finančné a percentuálne limity." sqref="F300"/>
    <dataValidation allowBlank="1" showInputMessage="1" showErrorMessage="1" prompt="Rešpektujte stanovený percentuálny limit pre rezervu na nepredvídané výdavky súvisiace so stavebnými prácam vo výške max. 2,5 % celkových oprávnených výdavkov na stavebné práce, ktorý je uvedený v Prílohe č. 2 Príručky k oprávnenosti výdavkov   " sqref="F293"/>
  </dataValidations>
  <pageMargins left="0.70866141732283472" right="0.70866141732283472" top="0.74803149606299213" bottom="0.74803149606299213" header="0.31496062992125984" footer="0.31496062992125984"/>
  <pageSetup paperSize="9" scale="56" fitToHeight="0" orientation="portrait" r:id="rId1"/>
  <rowBreaks count="2" manualBreakCount="2">
    <brk id="278" min="1" max="9" man="1"/>
    <brk id="296" max="16383" man="1"/>
  </rowBreaks>
  <ignoredErrors>
    <ignoredError sqref="I68:I86 I90 G300:I300 G301:I301 I294:I295 I16:I51 I61:I65 I178:I279 I94:I100 I53:I57 I171:I176 I102:I169 I281:I291" unlockedFormula="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E62"/>
  <sheetViews>
    <sheetView topLeftCell="A25" zoomScale="85" zoomScaleNormal="85" workbookViewId="0">
      <selection activeCell="B51" sqref="B51:E51"/>
    </sheetView>
  </sheetViews>
  <sheetFormatPr defaultRowHeight="15" x14ac:dyDescent="0.25"/>
  <cols>
    <col min="1" max="1" width="45.42578125" customWidth="1"/>
    <col min="2" max="2" width="19" customWidth="1"/>
    <col min="3" max="3" width="20.140625" customWidth="1"/>
    <col min="4" max="4" width="12.7109375" customWidth="1"/>
    <col min="5" max="5" width="57.42578125" customWidth="1"/>
  </cols>
  <sheetData>
    <row r="2" spans="1:5" x14ac:dyDescent="0.25">
      <c r="A2" s="134" t="s">
        <v>319</v>
      </c>
      <c r="B2" s="134"/>
      <c r="C2" s="134"/>
      <c r="D2" s="134"/>
      <c r="E2" s="134"/>
    </row>
    <row r="3" spans="1:5" x14ac:dyDescent="0.25">
      <c r="A3" s="81"/>
      <c r="B3" s="81"/>
      <c r="C3" s="81"/>
      <c r="D3" s="81"/>
      <c r="E3" s="81"/>
    </row>
    <row r="4" spans="1:5" x14ac:dyDescent="0.25">
      <c r="A4" s="81"/>
      <c r="B4" s="81"/>
      <c r="C4" s="81"/>
      <c r="D4" s="81"/>
      <c r="E4" s="81"/>
    </row>
    <row r="5" spans="1:5" x14ac:dyDescent="0.25">
      <c r="A5" s="81"/>
      <c r="B5" s="81"/>
      <c r="C5" s="81"/>
      <c r="D5" s="81"/>
      <c r="E5" s="81"/>
    </row>
    <row r="8" spans="1:5" x14ac:dyDescent="0.25">
      <c r="A8" s="82"/>
      <c r="B8" s="83"/>
      <c r="C8" s="83"/>
      <c r="D8" s="83"/>
    </row>
    <row r="9" spans="1:5" ht="20.25" x14ac:dyDescent="0.25">
      <c r="A9" s="149" t="s">
        <v>320</v>
      </c>
      <c r="B9" s="149"/>
      <c r="C9" s="149"/>
      <c r="D9" s="149"/>
      <c r="E9" s="149"/>
    </row>
    <row r="10" spans="1:5" ht="20.25" x14ac:dyDescent="0.25">
      <c r="A10" s="150" t="s">
        <v>321</v>
      </c>
      <c r="B10" s="150"/>
      <c r="C10" s="150"/>
      <c r="D10" s="150"/>
      <c r="E10" s="150"/>
    </row>
    <row r="11" spans="1:5" ht="20.25" x14ac:dyDescent="0.25">
      <c r="A11" s="151"/>
      <c r="B11" s="151"/>
      <c r="C11" s="151"/>
      <c r="D11" s="151"/>
      <c r="E11" s="151"/>
    </row>
    <row r="12" spans="1:5" x14ac:dyDescent="0.25">
      <c r="A12" s="84" t="s">
        <v>0</v>
      </c>
      <c r="B12" s="152" t="str">
        <f>'[1]Podrobný rozpočet projektu'!B8:J8</f>
        <v>Odborné učilište internátne, Námestie sv. Ladislava 1791/14, Mojmírovce</v>
      </c>
      <c r="C12" s="152"/>
      <c r="D12" s="152"/>
      <c r="E12" s="152"/>
    </row>
    <row r="13" spans="1:5" x14ac:dyDescent="0.25">
      <c r="A13" s="85" t="s">
        <v>1</v>
      </c>
      <c r="B13" s="153" t="str">
        <f>'[1]Podrobný rozpočet projektu'!B9:J9</f>
        <v>Zníženie energetickej náročnosti budovy OUI Mojmírovce v elokovanom pracovisku v Palárikove</v>
      </c>
      <c r="C13" s="153"/>
      <c r="D13" s="153"/>
      <c r="E13" s="153"/>
    </row>
    <row r="14" spans="1:5" x14ac:dyDescent="0.25">
      <c r="A14" s="2"/>
      <c r="B14" s="2"/>
      <c r="C14" s="2"/>
      <c r="D14" s="2"/>
      <c r="E14" s="2"/>
    </row>
    <row r="15" spans="1:5" ht="15.75" thickBot="1" x14ac:dyDescent="0.3">
      <c r="A15" s="154" t="s">
        <v>322</v>
      </c>
      <c r="B15" s="154"/>
      <c r="C15" s="154"/>
      <c r="D15" s="154"/>
      <c r="E15" s="154"/>
    </row>
    <row r="16" spans="1:5" x14ac:dyDescent="0.25">
      <c r="A16" s="155" t="s">
        <v>323</v>
      </c>
      <c r="B16" s="157" t="s">
        <v>320</v>
      </c>
      <c r="C16" s="158"/>
      <c r="D16" s="159"/>
      <c r="E16" s="163" t="s">
        <v>324</v>
      </c>
    </row>
    <row r="17" spans="1:5" x14ac:dyDescent="0.25">
      <c r="A17" s="156"/>
      <c r="B17" s="160"/>
      <c r="C17" s="161"/>
      <c r="D17" s="162"/>
      <c r="E17" s="164"/>
    </row>
    <row r="18" spans="1:5" ht="28.5" customHeight="1" x14ac:dyDescent="0.25">
      <c r="A18" s="86" t="s">
        <v>325</v>
      </c>
      <c r="B18" s="146" t="s">
        <v>326</v>
      </c>
      <c r="C18" s="147"/>
      <c r="D18" s="148"/>
      <c r="E18" s="87" t="s">
        <v>327</v>
      </c>
    </row>
    <row r="19" spans="1:5" ht="27" customHeight="1" x14ac:dyDescent="0.25">
      <c r="A19" s="88" t="s">
        <v>328</v>
      </c>
      <c r="B19" s="146" t="s">
        <v>329</v>
      </c>
      <c r="C19" s="147"/>
      <c r="D19" s="148"/>
      <c r="E19" s="87" t="s">
        <v>330</v>
      </c>
    </row>
    <row r="20" spans="1:5" ht="28.5" customHeight="1" thickBot="1" x14ac:dyDescent="0.3">
      <c r="A20" s="88" t="s">
        <v>331</v>
      </c>
      <c r="B20" s="146" t="s">
        <v>332</v>
      </c>
      <c r="C20" s="147"/>
      <c r="D20" s="148"/>
      <c r="E20" s="87" t="s">
        <v>333</v>
      </c>
    </row>
    <row r="21" spans="1:5" x14ac:dyDescent="0.25">
      <c r="A21" s="168"/>
      <c r="B21" s="168"/>
      <c r="C21" s="168"/>
      <c r="D21" s="168"/>
      <c r="E21" s="168"/>
    </row>
    <row r="22" spans="1:5" ht="15.75" thickBot="1" x14ac:dyDescent="0.3">
      <c r="A22" s="169"/>
      <c r="B22" s="169"/>
      <c r="C22" s="169"/>
      <c r="D22" s="169"/>
      <c r="E22" s="169"/>
    </row>
    <row r="23" spans="1:5" ht="52.5" customHeight="1" x14ac:dyDescent="0.25">
      <c r="A23" s="170" t="s">
        <v>334</v>
      </c>
      <c r="B23" s="171"/>
      <c r="C23" s="171"/>
      <c r="D23" s="171"/>
      <c r="E23" s="172"/>
    </row>
    <row r="24" spans="1:5" ht="24" customHeight="1" x14ac:dyDescent="0.25">
      <c r="A24" s="89" t="s">
        <v>323</v>
      </c>
      <c r="B24" s="173" t="str">
        <f>A18</f>
        <v>Zníženie energetickej náročnosti verejných budov – Zateplenie obvodového plášťa</v>
      </c>
      <c r="C24" s="173"/>
      <c r="D24" s="173"/>
      <c r="E24" s="174"/>
    </row>
    <row r="25" spans="1:5" ht="18" customHeight="1" x14ac:dyDescent="0.25">
      <c r="A25" s="90" t="s">
        <v>324</v>
      </c>
      <c r="B25" s="173" t="str">
        <f>E18</f>
        <v>Zateplenie plochy obvodového plášťa</v>
      </c>
      <c r="C25" s="173"/>
      <c r="D25" s="173"/>
      <c r="E25" s="174"/>
    </row>
    <row r="26" spans="1:5" ht="39.75" customHeight="1" x14ac:dyDescent="0.25">
      <c r="A26" s="91" t="s">
        <v>335</v>
      </c>
      <c r="B26" s="175">
        <v>85</v>
      </c>
      <c r="C26" s="175"/>
      <c r="D26" s="175"/>
      <c r="E26" s="176"/>
    </row>
    <row r="27" spans="1:5" ht="30" customHeight="1" x14ac:dyDescent="0.25">
      <c r="A27" s="92" t="s">
        <v>336</v>
      </c>
      <c r="B27" s="177">
        <v>44214.01</v>
      </c>
      <c r="C27" s="178"/>
      <c r="D27" s="178"/>
      <c r="E27" s="179"/>
    </row>
    <row r="28" spans="1:5" ht="33.75" customHeight="1" thickBot="1" x14ac:dyDescent="0.3">
      <c r="A28" s="93" t="s">
        <v>337</v>
      </c>
      <c r="B28" s="180">
        <v>556.4</v>
      </c>
      <c r="C28" s="180"/>
      <c r="D28" s="180"/>
      <c r="E28" s="181"/>
    </row>
    <row r="29" spans="1:5" ht="51.75" customHeight="1" thickBot="1" x14ac:dyDescent="0.3">
      <c r="A29" s="94" t="s">
        <v>338</v>
      </c>
      <c r="B29" s="182">
        <f>B27/B28</f>
        <v>79.464432063263843</v>
      </c>
      <c r="C29" s="183"/>
      <c r="D29" s="183"/>
      <c r="E29" s="184"/>
    </row>
    <row r="30" spans="1:5" ht="21" thickBot="1" x14ac:dyDescent="0.35">
      <c r="A30" s="185" t="str">
        <f>IF(B29&gt;B26,"Je potrebné zdôvodniť prekročenie benchmarku !","OK")</f>
        <v>OK</v>
      </c>
      <c r="B30" s="186"/>
      <c r="C30" s="186"/>
      <c r="D30" s="186"/>
      <c r="E30" s="187"/>
    </row>
    <row r="31" spans="1:5" ht="15.75" thickBot="1" x14ac:dyDescent="0.3">
      <c r="B31" s="95"/>
      <c r="C31" s="95"/>
      <c r="D31" s="95"/>
      <c r="E31" s="95"/>
    </row>
    <row r="32" spans="1:5" ht="115.5" customHeight="1" thickBot="1" x14ac:dyDescent="0.3">
      <c r="A32" s="165" t="s">
        <v>339</v>
      </c>
      <c r="B32" s="166"/>
      <c r="C32" s="166"/>
      <c r="D32" s="166"/>
      <c r="E32" s="167"/>
    </row>
    <row r="33" spans="1:5" ht="171.75" customHeight="1" x14ac:dyDescent="0.25">
      <c r="A33" s="189" t="s">
        <v>340</v>
      </c>
      <c r="B33" s="190"/>
      <c r="C33" s="190"/>
      <c r="D33" s="190"/>
      <c r="E33" s="191"/>
    </row>
    <row r="34" spans="1:5" ht="15" customHeight="1" thickBot="1" x14ac:dyDescent="0.3">
      <c r="A34" s="192"/>
      <c r="B34" s="193"/>
      <c r="C34" s="193"/>
      <c r="D34" s="193"/>
      <c r="E34" s="194"/>
    </row>
    <row r="35" spans="1:5" ht="52.5" customHeight="1" x14ac:dyDescent="0.25">
      <c r="A35" s="170" t="s">
        <v>341</v>
      </c>
      <c r="B35" s="171"/>
      <c r="C35" s="171"/>
      <c r="D35" s="171"/>
      <c r="E35" s="172"/>
    </row>
    <row r="36" spans="1:5" ht="27.75" customHeight="1" x14ac:dyDescent="0.25">
      <c r="A36" s="89" t="s">
        <v>323</v>
      </c>
      <c r="B36" s="195" t="str">
        <f>A19</f>
        <v xml:space="preserve">Zníženie energetickej náročnosti verejných budov – Zateplenie strešného plášťa </v>
      </c>
      <c r="C36" s="196"/>
      <c r="D36" s="196"/>
      <c r="E36" s="197"/>
    </row>
    <row r="37" spans="1:5" ht="18" customHeight="1" x14ac:dyDescent="0.25">
      <c r="A37" s="90" t="s">
        <v>324</v>
      </c>
      <c r="B37" s="195" t="str">
        <f>E19</f>
        <v xml:space="preserve">Zateplenie plochy strešného plášťa </v>
      </c>
      <c r="C37" s="196"/>
      <c r="D37" s="196"/>
      <c r="E37" s="197"/>
    </row>
    <row r="38" spans="1:5" ht="45" customHeight="1" x14ac:dyDescent="0.25">
      <c r="A38" s="91" t="s">
        <v>335</v>
      </c>
      <c r="B38" s="175">
        <v>70</v>
      </c>
      <c r="C38" s="175"/>
      <c r="D38" s="175"/>
      <c r="E38" s="176"/>
    </row>
    <row r="39" spans="1:5" ht="28.5" customHeight="1" x14ac:dyDescent="0.25">
      <c r="A39" s="92" t="s">
        <v>336</v>
      </c>
      <c r="B39" s="177">
        <v>34481.599999999999</v>
      </c>
      <c r="C39" s="178"/>
      <c r="D39" s="178"/>
      <c r="E39" s="179"/>
    </row>
    <row r="40" spans="1:5" ht="33.75" customHeight="1" thickBot="1" x14ac:dyDescent="0.3">
      <c r="A40" s="93" t="s">
        <v>342</v>
      </c>
      <c r="B40" s="180">
        <v>1030</v>
      </c>
      <c r="C40" s="180"/>
      <c r="D40" s="180"/>
      <c r="E40" s="181"/>
    </row>
    <row r="41" spans="1:5" ht="54.75" customHeight="1" thickBot="1" x14ac:dyDescent="0.3">
      <c r="A41" s="94" t="s">
        <v>338</v>
      </c>
      <c r="B41" s="182">
        <f>B39/B40</f>
        <v>33.477281553398058</v>
      </c>
      <c r="C41" s="183"/>
      <c r="D41" s="183"/>
      <c r="E41" s="184"/>
    </row>
    <row r="42" spans="1:5" ht="21" thickBot="1" x14ac:dyDescent="0.35">
      <c r="A42" s="185" t="str">
        <f>IF(B41&gt;B38,"Je potrebné zdôvodniť prekročenie benchmarku !","OK")</f>
        <v>OK</v>
      </c>
      <c r="B42" s="186"/>
      <c r="C42" s="186"/>
      <c r="D42" s="186"/>
      <c r="E42" s="187"/>
    </row>
    <row r="43" spans="1:5" ht="15.75" thickBot="1" x14ac:dyDescent="0.3">
      <c r="A43" s="95"/>
      <c r="B43" s="95"/>
      <c r="C43" s="95"/>
      <c r="D43" s="95"/>
      <c r="E43" s="95"/>
    </row>
    <row r="44" spans="1:5" ht="118.5" customHeight="1" x14ac:dyDescent="0.25">
      <c r="A44" s="165" t="s">
        <v>339</v>
      </c>
      <c r="B44" s="166"/>
      <c r="C44" s="166"/>
      <c r="D44" s="166"/>
      <c r="E44" s="167"/>
    </row>
    <row r="45" spans="1:5" ht="15.75" thickBot="1" x14ac:dyDescent="0.3">
      <c r="A45" s="188"/>
      <c r="B45" s="188"/>
      <c r="C45" s="188"/>
      <c r="D45" s="188"/>
      <c r="E45" s="188"/>
    </row>
    <row r="46" spans="1:5" ht="36" customHeight="1" x14ac:dyDescent="0.25">
      <c r="A46" s="170" t="s">
        <v>343</v>
      </c>
      <c r="B46" s="171"/>
      <c r="C46" s="171"/>
      <c r="D46" s="171"/>
      <c r="E46" s="172"/>
    </row>
    <row r="47" spans="1:5" ht="18.75" customHeight="1" x14ac:dyDescent="0.25">
      <c r="A47" s="89" t="s">
        <v>323</v>
      </c>
      <c r="B47" s="173" t="str">
        <f>A20</f>
        <v>Zníženie energetickej náročnosti verejných budov – Výmena otvorových konštrukcií</v>
      </c>
      <c r="C47" s="173"/>
      <c r="D47" s="173"/>
      <c r="E47" s="174"/>
    </row>
    <row r="48" spans="1:5" x14ac:dyDescent="0.25">
      <c r="A48" s="90" t="s">
        <v>324</v>
      </c>
      <c r="B48" s="173" t="str">
        <f>E20</f>
        <v>Výmena vonkajšej otvorovej konštrukcie</v>
      </c>
      <c r="C48" s="173"/>
      <c r="D48" s="173"/>
      <c r="E48" s="174"/>
    </row>
    <row r="49" spans="1:5" ht="30" customHeight="1" x14ac:dyDescent="0.25">
      <c r="A49" s="91" t="s">
        <v>335</v>
      </c>
      <c r="B49" s="175">
        <v>350</v>
      </c>
      <c r="C49" s="175"/>
      <c r="D49" s="175"/>
      <c r="E49" s="176"/>
    </row>
    <row r="50" spans="1:5" ht="36" customHeight="1" x14ac:dyDescent="0.25">
      <c r="A50" s="92" t="s">
        <v>336</v>
      </c>
      <c r="B50" s="177">
        <v>39018.18</v>
      </c>
      <c r="C50" s="178"/>
      <c r="D50" s="178"/>
      <c r="E50" s="179"/>
    </row>
    <row r="51" spans="1:5" ht="30.75" customHeight="1" thickBot="1" x14ac:dyDescent="0.3">
      <c r="A51" s="93" t="s">
        <v>344</v>
      </c>
      <c r="B51" s="180">
        <v>195.7</v>
      </c>
      <c r="C51" s="180"/>
      <c r="D51" s="180"/>
      <c r="E51" s="181"/>
    </row>
    <row r="52" spans="1:5" ht="52.5" customHeight="1" thickBot="1" x14ac:dyDescent="0.3">
      <c r="A52" s="94" t="s">
        <v>338</v>
      </c>
      <c r="B52" s="182">
        <f>B50/B51</f>
        <v>199.37751660705163</v>
      </c>
      <c r="C52" s="183"/>
      <c r="D52" s="183"/>
      <c r="E52" s="184"/>
    </row>
    <row r="53" spans="1:5" ht="21" thickBot="1" x14ac:dyDescent="0.35">
      <c r="A53" s="185" t="str">
        <f>IF(B52&gt;B49,"Je potrebné zdôvodniť prekročenie benchmarku !","OK")</f>
        <v>OK</v>
      </c>
      <c r="B53" s="186"/>
      <c r="C53" s="186"/>
      <c r="D53" s="186"/>
      <c r="E53" s="187"/>
    </row>
    <row r="54" spans="1:5" ht="15.75" thickBot="1" x14ac:dyDescent="0.3">
      <c r="A54" s="95"/>
      <c r="B54" s="95"/>
      <c r="C54" s="95"/>
      <c r="D54" s="95"/>
      <c r="E54" s="95"/>
    </row>
    <row r="55" spans="1:5" ht="117" customHeight="1" thickBot="1" x14ac:dyDescent="0.3">
      <c r="A55" s="165" t="s">
        <v>339</v>
      </c>
      <c r="B55" s="166"/>
      <c r="C55" s="166"/>
      <c r="D55" s="166"/>
      <c r="E55" s="167"/>
    </row>
    <row r="56" spans="1:5" ht="90" customHeight="1" x14ac:dyDescent="0.25">
      <c r="A56" s="189" t="s">
        <v>345</v>
      </c>
      <c r="B56" s="190"/>
      <c r="C56" s="190"/>
      <c r="D56" s="190"/>
      <c r="E56" s="191"/>
    </row>
    <row r="61" spans="1:5" x14ac:dyDescent="0.25">
      <c r="C61" s="96"/>
      <c r="D61" s="199"/>
      <c r="E61" s="199"/>
    </row>
    <row r="62" spans="1:5" x14ac:dyDescent="0.25">
      <c r="A62" s="97" t="s">
        <v>347</v>
      </c>
      <c r="B62" s="97"/>
      <c r="C62" s="97"/>
      <c r="D62" s="198" t="s">
        <v>346</v>
      </c>
      <c r="E62" s="198"/>
    </row>
  </sheetData>
  <mergeCells count="48">
    <mergeCell ref="D62:E62"/>
    <mergeCell ref="A46:E46"/>
    <mergeCell ref="B47:E47"/>
    <mergeCell ref="B48:E48"/>
    <mergeCell ref="B49:E49"/>
    <mergeCell ref="B50:E50"/>
    <mergeCell ref="B51:E51"/>
    <mergeCell ref="B52:E52"/>
    <mergeCell ref="A53:E53"/>
    <mergeCell ref="A55:E55"/>
    <mergeCell ref="A56:E56"/>
    <mergeCell ref="D61:E61"/>
    <mergeCell ref="A45:E45"/>
    <mergeCell ref="A33:E33"/>
    <mergeCell ref="A34:E34"/>
    <mergeCell ref="A35:E35"/>
    <mergeCell ref="B36:E36"/>
    <mergeCell ref="B37:E37"/>
    <mergeCell ref="B38:E38"/>
    <mergeCell ref="B39:E39"/>
    <mergeCell ref="B40:E40"/>
    <mergeCell ref="B41:E41"/>
    <mergeCell ref="A42:E42"/>
    <mergeCell ref="A44:E44"/>
    <mergeCell ref="A32:E32"/>
    <mergeCell ref="B20:D20"/>
    <mergeCell ref="A21:E21"/>
    <mergeCell ref="A22:E22"/>
    <mergeCell ref="A23:E23"/>
    <mergeCell ref="B24:E24"/>
    <mergeCell ref="B25:E25"/>
    <mergeCell ref="B26:E26"/>
    <mergeCell ref="B27:E27"/>
    <mergeCell ref="B28:E28"/>
    <mergeCell ref="B29:E29"/>
    <mergeCell ref="A30:E30"/>
    <mergeCell ref="B19:D19"/>
    <mergeCell ref="A2:E2"/>
    <mergeCell ref="A9:E9"/>
    <mergeCell ref="A10:E10"/>
    <mergeCell ref="A11:E11"/>
    <mergeCell ref="B12:E12"/>
    <mergeCell ref="B13:E13"/>
    <mergeCell ref="A15:E15"/>
    <mergeCell ref="A16:A17"/>
    <mergeCell ref="B16:D17"/>
    <mergeCell ref="E16:E17"/>
    <mergeCell ref="B18:D18"/>
  </mergeCells>
  <conditionalFormatting sqref="A53:E53">
    <cfRule type="containsText" dxfId="2" priority="3" operator="containsText" text="benchmark">
      <formula>NOT(ISERROR(SEARCH("benchmark",A53)))</formula>
    </cfRule>
  </conditionalFormatting>
  <conditionalFormatting sqref="A30:E30">
    <cfRule type="containsText" dxfId="1" priority="2" operator="containsText" text="benchmark">
      <formula>NOT(ISERROR(SEARCH("benchmark",A30)))</formula>
    </cfRule>
  </conditionalFormatting>
  <conditionalFormatting sqref="A42:E42">
    <cfRule type="containsText" dxfId="0" priority="1" operator="containsText" text="benchmark">
      <formula>NOT(ISERROR(SEARCH("benchmark",A42)))</formula>
    </cfRule>
  </conditionalFormatting>
  <dataValidations count="1">
    <dataValidation allowBlank="1" showErrorMessage="1" sqref="B51:E51 B40:E40 B28:E28"/>
  </dataValidations>
  <pageMargins left="0.70866141732283472" right="0.70866141732283472" top="0.74803149606299213" bottom="0.74803149606299213" header="0.31496062992125984" footer="0.31496062992125984"/>
  <pageSetup paperSize="9" scale="56"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1</vt:i4>
      </vt:variant>
    </vt:vector>
  </HeadingPairs>
  <TitlesOfParts>
    <vt:vector size="3" baseType="lpstr">
      <vt:lpstr>Podrobný rozpočet projektu</vt:lpstr>
      <vt:lpstr>Referenčné hodnoty</vt:lpstr>
      <vt:lpstr>'Podrobný rozpočet projektu'!Oblasť_tlače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Šutto Ivan</dc:creator>
  <cp:lastModifiedBy>Bockova Eva</cp:lastModifiedBy>
  <cp:lastPrinted>2020-06-25T15:51:31Z</cp:lastPrinted>
  <dcterms:created xsi:type="dcterms:W3CDTF">2015-05-13T12:53:37Z</dcterms:created>
  <dcterms:modified xsi:type="dcterms:W3CDTF">2020-07-21T14:41:47Z</dcterms:modified>
</cp:coreProperties>
</file>